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/>
  <mc:AlternateContent xmlns:mc="http://schemas.openxmlformats.org/markup-compatibility/2006">
    <mc:Choice Requires="x15">
      <x15ac:absPath xmlns:x15ac="http://schemas.microsoft.com/office/spreadsheetml/2010/11/ac" url="/Users/OanaM/Documents/LUCRU/2020_DA colectare Constanta/4_Lucru/12_DA revizuit/"/>
    </mc:Choice>
  </mc:AlternateContent>
  <xr:revisionPtr revIDLastSave="0" documentId="13_ncr:1_{691D5EAA-AA46-2D46-977E-35C9EC978C7E}" xr6:coauthVersionLast="45" xr6:coauthVersionMax="45" xr10:uidLastSave="{00000000-0000-0000-0000-000000000000}"/>
  <bookViews>
    <workbookView xWindow="0" yWindow="460" windowWidth="28800" windowHeight="16020" tabRatio="880" activeTab="7" xr2:uid="{00000000-000D-0000-FFFF-FFFF00000000}"/>
  </bookViews>
  <sheets>
    <sheet name="Tarife &amp; Valoarea contractului" sheetId="62" r:id="rId1"/>
    <sheet name="FF_Colectare reciclabile" sheetId="75" r:id="rId2"/>
    <sheet name="MTEJ_colectare reciclabile" sheetId="74" r:id="rId3"/>
    <sheet name="FF_Colectare alte categ" sheetId="76" r:id="rId4"/>
    <sheet name="MTEJ_colectare alte categ" sheetId="77" r:id="rId5"/>
    <sheet name="FF_Colectare DCD" sheetId="78" r:id="rId6"/>
    <sheet name="MTEJ_DCD" sheetId="79" r:id="rId7"/>
    <sheet name="FF Transfer" sheetId="66" r:id="rId8"/>
    <sheet name="MTEJ_Transfer" sheetId="67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123Graph_AROSTENT" hidden="1">#REF!</definedName>
    <definedName name="__123Graph_AROSTSPEZ" hidden="1">#REF!</definedName>
    <definedName name="__123Graph_BROSTENT" hidden="1">#REF!</definedName>
    <definedName name="__123Graph_BROSTSPEZ" hidden="1">#REF!</definedName>
    <definedName name="__123Graph_CROSTENT" hidden="1">#REF!</definedName>
    <definedName name="__123Graph_CROSTSPEZ" hidden="1">#REF!</definedName>
    <definedName name="__123Graph_XROSTENT" hidden="1">#REF!</definedName>
    <definedName name="_ind1">'[1]Prognoza deseuri ambalaje'!#REF!</definedName>
    <definedName name="alte_rur_2008">'[2]Mass Z1 Craiova'!$F$137</definedName>
    <definedName name="alte_rur_2013">'[2]Mass Z1 Craiova'!$J$137</definedName>
    <definedName name="alte_rur_2019">'[2]Mass Z1 Craiova'!$N$137</definedName>
    <definedName name="alte_ur_2008">'[3]Z1a SINPAUL T'!$D$236</definedName>
    <definedName name="alte_ur_2013">'[3]Z1a SINPAUL T'!$H$236</definedName>
    <definedName name="alte_ur_2019">'[3]Z1a SINPAUL T'!$L$236</definedName>
    <definedName name="baseEcoCostsB">[4]Calculation!$G$161</definedName>
    <definedName name="baseFNPVK">[5]EconomicBenefits!#REF!</definedName>
    <definedName name="baseRevenues">[5]EconomicBenefits!#REF!</definedName>
    <definedName name="baseTaxShieldDepreciation">[5]EconomicBenefits!#REF!</definedName>
    <definedName name="bio_rur_2008">'[2]Mass Z1 Craiova'!$F$136</definedName>
    <definedName name="bio_rur_2013">'[2]Mass Z1 Craiova'!$J$136</definedName>
    <definedName name="bio_rur_2019">'[2]Mass Z1 Craiova'!$N$136</definedName>
    <definedName name="bio_ur_2008">'[3]Z1a SINPAUL T'!$D$235</definedName>
    <definedName name="bio_ur_2013">'[3]Z1a SINPAUL T'!$H$235</definedName>
    <definedName name="bio_ur_2019">'[3]Z1a SINPAUL T'!$L$235</definedName>
    <definedName name="cantitatetotala">'[6]packaging split per region '!$F$4</definedName>
    <definedName name="crestereindicator">'[6]Prognoza municipale'!#REF!</definedName>
    <definedName name="crestereindicator1">#REF!</definedName>
    <definedName name="euro">'[7]Costuri_S2_2019-2025'!$C$3</definedName>
    <definedName name="evolutieindicator">'[8]pop+quant'!$D$20</definedName>
    <definedName name="GRAFIBIO">#REF!</definedName>
    <definedName name="GRAFIK">#REF!</definedName>
    <definedName name="hc">#REF!</definedName>
    <definedName name="hc_pop_2002">#REF!</definedName>
    <definedName name="hc_rur_2008">'[2]Mass Z1 Craiova'!$F$131</definedName>
    <definedName name="hc_rur_2013">'[2]Mass Z1 Craiova'!$J$131</definedName>
    <definedName name="hc_rur_2019">'[2]Mass Z1 Craiova'!$N$131</definedName>
    <definedName name="hc_ur_2002">#REF!</definedName>
    <definedName name="hc_ur_2008">'[3]Z1a SINPAUL T'!$D$230</definedName>
    <definedName name="hc_ur_2013">'[3]Z1a SINPAUL T'!$H$230</definedName>
    <definedName name="hc_ur_2019">'[3]Z1a SINPAUL T'!$L$230</definedName>
    <definedName name="hctotal">'[6]prognosis packaging'!$B$12</definedName>
    <definedName name="ICI">#REF!</definedName>
    <definedName name="ind">'[1]Prognoza deseuri ambalaje'!#REF!</definedName>
    <definedName name="JJ">'[6]Prognoza municipale'!#REF!</definedName>
    <definedName name="KK">[5]EconomicBenefits!#REF!</definedName>
    <definedName name="KKK">'[1]Prognoza deseuri ambalaje'!#REF!</definedName>
    <definedName name="le">#REF!</definedName>
    <definedName name="lem">#REF!</definedName>
    <definedName name="lemn">'[1]Prognoza deseuri ambalaje'!#REF!</definedName>
    <definedName name="lemn1">'[1]Prognoza deseuri ambalaje'!#REF!</definedName>
    <definedName name="lemntotal">'[6]prognosis packaging'!$B$16</definedName>
    <definedName name="lowerEcoBenefits">#REF!</definedName>
    <definedName name="lowerEcoCostsA">#REF!</definedName>
    <definedName name="lowerEcoCostsB">#REF!</definedName>
    <definedName name="lowerInvestment">#REF!</definedName>
    <definedName name="lowerOandM">#REF!</definedName>
    <definedName name="lowerRevenues">#REF!</definedName>
    <definedName name="meanENPV">[4]Sensitivity!$E$52</definedName>
    <definedName name="meanFNPVK">[4]Sensitivity!$E$24</definedName>
    <definedName name="met">#REF!</definedName>
    <definedName name="met_rur_2008">'[2]Mass Z1 Craiova'!$F$134</definedName>
    <definedName name="met_rur_2013">'[2]Mass Z1 Craiova'!$J$134</definedName>
    <definedName name="met_rur_2019">'[2]Mass Z1 Craiova'!$N$134</definedName>
    <definedName name="met_ur_2008">'[3]Z1a SINPAUL T'!$D$233</definedName>
    <definedName name="met_ur_2013">'[3]Z1a SINPAUL T'!$H$233</definedName>
    <definedName name="met_ur_2019">'[3]Z1a SINPAUL T'!$L$233</definedName>
    <definedName name="metal">#REF!</definedName>
    <definedName name="metale">'[1]Prognoza deseuri ambalaje'!#REF!</definedName>
    <definedName name="metale1">'[1]Prognoza deseuri ambalaje'!#REF!</definedName>
    <definedName name="metaletotal">'[6]prognosis packaging'!$B$15</definedName>
    <definedName name="MM" hidden="1">#REF!</definedName>
    <definedName name="NOELL">#REF!</definedName>
    <definedName name="P_2004">#REF!</definedName>
    <definedName name="P_2005">#REF!</definedName>
    <definedName name="P_2006">#REF!</definedName>
    <definedName name="P_2007">#REF!</definedName>
    <definedName name="P_2008">#REF!</definedName>
    <definedName name="P_2009">#REF!</definedName>
    <definedName name="P_2010">#REF!</definedName>
    <definedName name="P_2011">#REF!</definedName>
    <definedName name="P_2012">#REF!</definedName>
    <definedName name="P_2013">#REF!</definedName>
    <definedName name="pl">#REF!</definedName>
    <definedName name="pl_rur_2008">'[2]Mass Z1 Craiova'!$F$133</definedName>
    <definedName name="pl_rur_2013">'[2]Mass Z1 Craiova'!$J$133</definedName>
    <definedName name="pl_rur_2019">'[2]Mass Z1 Craiova'!$N$133</definedName>
    <definedName name="pl_ur_2008">'[3]Z1a SINPAUL T'!$D$232</definedName>
    <definedName name="pl_ur_2013">'[3]Z1a SINPAUL T'!$H$232</definedName>
    <definedName name="pl_ur_2019">'[3]Z1a SINPAUL T'!$L$232</definedName>
    <definedName name="plastic">'[1]Prognoza deseuri ambalaje'!#REF!</definedName>
    <definedName name="plastic1">'[1]Prognoza deseuri ambalaje'!#REF!</definedName>
    <definedName name="plastictotal">'[6]prognosis packaging'!$B$13</definedName>
    <definedName name="Pondere_pop">'[3]Z1a SINPAUL T'!$E$162</definedName>
    <definedName name="Pop">#REF!</definedName>
    <definedName name="_xlnm.Print_Area" localSheetId="7">'FF Transfer'!$A$1:$D$36</definedName>
    <definedName name="_xlnm.Print_Area" localSheetId="3">'FF_Colectare alte categ'!$A$1:$D$37</definedName>
    <definedName name="_xlnm.Print_Area" localSheetId="5">'FF_Colectare DCD'!$A$1:$D$37</definedName>
    <definedName name="_xlnm.Print_Area" localSheetId="1">'FF_Colectare reciclabile'!$A$1:$D$35</definedName>
    <definedName name="_xlnm.Print_Area" localSheetId="0">'Tarife &amp; Valoarea contractului'!$A$1:$G$20</definedName>
    <definedName name="_xlnm.Print_Area">#REF!</definedName>
    <definedName name="_xlnm.Print_Titles">#REF!</definedName>
    <definedName name="printouteur">'[9]Equiv EUR'!$B$7:$AN$109</definedName>
    <definedName name="printoutlocal1">[9]Output!$B$7:$AN$105</definedName>
    <definedName name="printoutlocal2">[9]Output!$B$105:$AN$173</definedName>
    <definedName name="proc_urban">#REF!</definedName>
    <definedName name="rate">[10]investment!$K$48</definedName>
    <definedName name="REF">#REF!</definedName>
    <definedName name="ROST">#REF!</definedName>
    <definedName name="Rural">'[2]Mass Z1 Craiova'!$D$12</definedName>
    <definedName name="SBV">#REF!</definedName>
    <definedName name="st">#REF!</definedName>
    <definedName name="st_rur_2008">'[2]Mass Z1 Craiova'!$F$132</definedName>
    <definedName name="st_rur_2013">'[2]Mass Z1 Craiova'!$J$132</definedName>
    <definedName name="st_rur_2019">'[2]Mass Z1 Craiova'!$N$132</definedName>
    <definedName name="st_ur_2008">'[3]Z1a SINPAUL T'!$D$231</definedName>
    <definedName name="st_ur_2013">'[3]Z1a SINPAUL T'!$H$231</definedName>
    <definedName name="st_ur_2019">'[3]Z1a SINPAUL T'!$L$231</definedName>
    <definedName name="stdevENPV">[4]Sensitivity!$G$52</definedName>
    <definedName name="stdevFNPVK">[4]Sensitivity!$G$24</definedName>
    <definedName name="stic">#REF!</definedName>
    <definedName name="sticla">'[1]Prognoza deseuri ambalaje'!#REF!</definedName>
    <definedName name="sticla1">'[1]Prognoza deseuri ambalaje'!#REF!</definedName>
    <definedName name="sticlatotal">'[6]prognosis packaging'!$B$14</definedName>
    <definedName name="Tarifs2">#REF!</definedName>
    <definedName name="taxRate">#REF!</definedName>
    <definedName name="textile_rur_2008">'[2]Mass Z1 Craiova'!$F$135</definedName>
    <definedName name="textile_rur_2013">'[2]Mass Z1 Craiova'!$J$135</definedName>
    <definedName name="textile_rur_2019">'[2]Mass Z1 Craiova'!$N$135</definedName>
    <definedName name="textile_ur_2008">'[3]Z1a SINPAUL T'!$D$234</definedName>
    <definedName name="textile_ur_2013">'[3]Z1a SINPAUL T'!$H$234</definedName>
    <definedName name="textile_ur_2019">'[3]Z1a SINPAUL T'!$L$234</definedName>
    <definedName name="totalIterations">#REF!</definedName>
    <definedName name="unc_pack_ind">#REF!</definedName>
    <definedName name="upperEcoBenefits">#REF!</definedName>
    <definedName name="upperEcoCostsA">#REF!</definedName>
    <definedName name="upperEcoCostsB">#REF!</definedName>
    <definedName name="upperInvestment">#REF!</definedName>
    <definedName name="upperOandM">#REF!</definedName>
    <definedName name="upperRevenues">#REF!</definedName>
    <definedName name="Urban">#REF!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66" l="1"/>
  <c r="C26" i="66"/>
  <c r="C22" i="78"/>
  <c r="C23" i="78"/>
  <c r="C24" i="78"/>
  <c r="C25" i="78"/>
  <c r="C26" i="78"/>
  <c r="C28" i="78"/>
  <c r="C29" i="76"/>
  <c r="C23" i="76"/>
  <c r="C24" i="76"/>
  <c r="C25" i="76"/>
  <c r="C26" i="76"/>
  <c r="C27" i="76"/>
  <c r="A22" i="76"/>
  <c r="A23" i="76"/>
  <c r="A24" i="76"/>
  <c r="A25" i="76"/>
  <c r="A26" i="76"/>
  <c r="A27" i="76"/>
  <c r="D225" i="74"/>
  <c r="E142" i="77"/>
  <c r="E141" i="77"/>
  <c r="E140" i="77"/>
  <c r="D140" i="77"/>
  <c r="D143" i="77"/>
  <c r="D139" i="77"/>
  <c r="E139" i="77"/>
  <c r="D138" i="77"/>
  <c r="E138" i="77"/>
  <c r="D224" i="74"/>
  <c r="D248" i="77"/>
  <c r="D249" i="77"/>
  <c r="G8" i="77"/>
  <c r="G9" i="77"/>
  <c r="G10" i="77"/>
  <c r="G11" i="77"/>
  <c r="G12" i="77"/>
  <c r="G13" i="77"/>
  <c r="G14" i="77"/>
  <c r="G15" i="77"/>
  <c r="G16" i="77"/>
  <c r="E22" i="77"/>
  <c r="G22" i="77"/>
  <c r="E23" i="77"/>
  <c r="G23" i="77"/>
  <c r="E24" i="77"/>
  <c r="G24" i="77"/>
  <c r="E25" i="77"/>
  <c r="G25" i="77"/>
  <c r="E26" i="77"/>
  <c r="G26" i="77"/>
  <c r="E27" i="77"/>
  <c r="G27" i="77"/>
  <c r="E28" i="77"/>
  <c r="G28" i="77"/>
  <c r="D35" i="77"/>
  <c r="D36" i="77"/>
  <c r="D37" i="77"/>
  <c r="D38" i="77"/>
  <c r="D39" i="77"/>
  <c r="D40" i="77"/>
  <c r="D41" i="77"/>
  <c r="D49" i="77"/>
  <c r="D50" i="77"/>
  <c r="D51" i="77"/>
  <c r="D58" i="77"/>
  <c r="D59" i="77"/>
  <c r="D60" i="77"/>
  <c r="D61" i="77"/>
  <c r="D62" i="77"/>
  <c r="D63" i="77"/>
  <c r="E70" i="77"/>
  <c r="E71" i="77"/>
  <c r="D78" i="77"/>
  <c r="D79" i="77"/>
  <c r="D80" i="77"/>
  <c r="D81" i="77"/>
  <c r="D82" i="77"/>
  <c r="E89" i="77"/>
  <c r="E90" i="77"/>
  <c r="E91" i="77"/>
  <c r="E92" i="77"/>
  <c r="E93" i="77"/>
  <c r="E94" i="77"/>
  <c r="C105" i="77"/>
  <c r="C13" i="76"/>
  <c r="D111" i="77"/>
  <c r="D112" i="77"/>
  <c r="D113" i="77"/>
  <c r="D120" i="77"/>
  <c r="D121" i="77"/>
  <c r="D122" i="77"/>
  <c r="D123" i="77"/>
  <c r="D124" i="77"/>
  <c r="D125" i="77"/>
  <c r="D126" i="77"/>
  <c r="D127" i="77"/>
  <c r="D128" i="77"/>
  <c r="D129" i="77"/>
  <c r="D130" i="77"/>
  <c r="D131" i="77"/>
  <c r="E143" i="77"/>
  <c r="F151" i="77"/>
  <c r="F152" i="77"/>
  <c r="F153" i="77"/>
  <c r="F154" i="77"/>
  <c r="F155" i="77"/>
  <c r="F156" i="77"/>
  <c r="F157" i="77"/>
  <c r="F158" i="77"/>
  <c r="F159" i="77"/>
  <c r="F160" i="77"/>
  <c r="F161" i="77"/>
  <c r="F162" i="77"/>
  <c r="F163" i="77"/>
  <c r="F164" i="77"/>
  <c r="D177" i="77"/>
  <c r="D178" i="77"/>
  <c r="D179" i="77"/>
  <c r="D180" i="77"/>
  <c r="D181" i="77"/>
  <c r="D188" i="77"/>
  <c r="C21" i="76"/>
  <c r="C195" i="77"/>
  <c r="C196" i="77"/>
  <c r="C197" i="77"/>
  <c r="C198" i="77"/>
  <c r="C199" i="77"/>
  <c r="C200" i="77"/>
  <c r="C201" i="77"/>
  <c r="C202" i="77"/>
  <c r="C203" i="77"/>
  <c r="C204" i="77"/>
  <c r="C205" i="77"/>
  <c r="C206" i="77"/>
  <c r="D215" i="77"/>
  <c r="D216" i="77"/>
  <c r="D217" i="77"/>
  <c r="D218" i="77"/>
  <c r="D219" i="77"/>
  <c r="D220" i="77"/>
  <c r="D228" i="77"/>
  <c r="D224" i="77"/>
  <c r="D234" i="77"/>
  <c r="D230" i="77"/>
  <c r="D241" i="77"/>
  <c r="D237" i="77"/>
  <c r="D250" i="77"/>
  <c r="D244" i="77"/>
  <c r="C258" i="77"/>
  <c r="C257" i="77"/>
  <c r="G8" i="74"/>
  <c r="G9" i="74"/>
  <c r="G10" i="74"/>
  <c r="G11" i="74"/>
  <c r="G12" i="74"/>
  <c r="G13" i="74"/>
  <c r="E19" i="74"/>
  <c r="G19" i="74"/>
  <c r="E20" i="74"/>
  <c r="G20" i="74"/>
  <c r="E21" i="74"/>
  <c r="G21" i="74"/>
  <c r="E22" i="74"/>
  <c r="G22" i="74"/>
  <c r="E23" i="74"/>
  <c r="G23" i="74"/>
  <c r="E24" i="74"/>
  <c r="G24" i="74"/>
  <c r="E25" i="74"/>
  <c r="G25" i="74"/>
  <c r="D32" i="74"/>
  <c r="D33" i="74"/>
  <c r="D34" i="74"/>
  <c r="D35" i="74"/>
  <c r="D36" i="74"/>
  <c r="D37" i="74"/>
  <c r="D38" i="74"/>
  <c r="D46" i="74"/>
  <c r="D47" i="74"/>
  <c r="D48" i="74"/>
  <c r="D55" i="74"/>
  <c r="D56" i="74"/>
  <c r="D57" i="74"/>
  <c r="D58" i="74"/>
  <c r="D59" i="74"/>
  <c r="D60" i="74"/>
  <c r="D61" i="74"/>
  <c r="E68" i="74"/>
  <c r="E70" i="74"/>
  <c r="C10" i="75"/>
  <c r="E69" i="74"/>
  <c r="D76" i="74"/>
  <c r="D77" i="74"/>
  <c r="D78" i="74"/>
  <c r="D79" i="74"/>
  <c r="D80" i="74"/>
  <c r="E87" i="74"/>
  <c r="E88" i="74"/>
  <c r="E89" i="74"/>
  <c r="E90" i="74"/>
  <c r="C99" i="74"/>
  <c r="C13" i="75"/>
  <c r="D104" i="74"/>
  <c r="D107" i="74"/>
  <c r="C14" i="75"/>
  <c r="D105" i="74"/>
  <c r="D106" i="74"/>
  <c r="D113" i="74"/>
  <c r="D114" i="74"/>
  <c r="D115" i="74"/>
  <c r="D116" i="74"/>
  <c r="D117" i="74"/>
  <c r="D118" i="74"/>
  <c r="D119" i="74"/>
  <c r="D120" i="74"/>
  <c r="D121" i="74"/>
  <c r="D122" i="74"/>
  <c r="D123" i="74"/>
  <c r="D124" i="74"/>
  <c r="D131" i="74"/>
  <c r="E131" i="74"/>
  <c r="D132" i="74"/>
  <c r="E132" i="74"/>
  <c r="D133" i="74"/>
  <c r="E134" i="74"/>
  <c r="E135" i="74"/>
  <c r="F145" i="74"/>
  <c r="F146" i="74"/>
  <c r="F147" i="74"/>
  <c r="F148" i="74"/>
  <c r="F149" i="74"/>
  <c r="F150" i="74"/>
  <c r="F151" i="74"/>
  <c r="F152" i="74"/>
  <c r="F153" i="74"/>
  <c r="F154" i="74"/>
  <c r="F155" i="74"/>
  <c r="F156" i="74"/>
  <c r="F157" i="74"/>
  <c r="F158" i="74"/>
  <c r="D171" i="74"/>
  <c r="D172" i="74"/>
  <c r="D173" i="74"/>
  <c r="D174" i="74"/>
  <c r="D175" i="74"/>
  <c r="D182" i="74"/>
  <c r="C21" i="75"/>
  <c r="C189" i="74"/>
  <c r="C190" i="74"/>
  <c r="C191" i="74"/>
  <c r="C192" i="74"/>
  <c r="C193" i="74"/>
  <c r="C194" i="74"/>
  <c r="C195" i="74"/>
  <c r="C196" i="74"/>
  <c r="C197" i="74"/>
  <c r="C198" i="74"/>
  <c r="C199" i="74"/>
  <c r="C200" i="74"/>
  <c r="D209" i="74"/>
  <c r="D210" i="74"/>
  <c r="D211" i="74"/>
  <c r="D212" i="74"/>
  <c r="D213" i="74"/>
  <c r="D214" i="74"/>
  <c r="C24" i="75"/>
  <c r="C233" i="74"/>
  <c r="C232" i="74"/>
  <c r="G8" i="79"/>
  <c r="G9" i="79"/>
  <c r="G10" i="79"/>
  <c r="G11" i="79"/>
  <c r="G12" i="79"/>
  <c r="E18" i="79"/>
  <c r="G18" i="79"/>
  <c r="E19" i="79"/>
  <c r="G19" i="79"/>
  <c r="E20" i="79"/>
  <c r="G20" i="79"/>
  <c r="E21" i="79"/>
  <c r="G21" i="79"/>
  <c r="E22" i="79"/>
  <c r="G22" i="79"/>
  <c r="E23" i="79"/>
  <c r="G23" i="79"/>
  <c r="E24" i="79"/>
  <c r="G24" i="79"/>
  <c r="D31" i="79"/>
  <c r="D32" i="79"/>
  <c r="D33" i="79"/>
  <c r="D34" i="79"/>
  <c r="D35" i="79"/>
  <c r="D36" i="79"/>
  <c r="D37" i="79"/>
  <c r="D38" i="79"/>
  <c r="C7" i="78"/>
  <c r="B45" i="79"/>
  <c r="D45" i="79"/>
  <c r="B46" i="79"/>
  <c r="D46" i="79"/>
  <c r="D47" i="79"/>
  <c r="D54" i="79"/>
  <c r="D55" i="79"/>
  <c r="D56" i="79"/>
  <c r="D57" i="79"/>
  <c r="D59" i="79"/>
  <c r="C9" i="78"/>
  <c r="D58" i="79"/>
  <c r="E65" i="79"/>
  <c r="E67" i="79"/>
  <c r="C10" i="78"/>
  <c r="E66" i="79"/>
  <c r="D73" i="79"/>
  <c r="D74" i="79"/>
  <c r="D75" i="79"/>
  <c r="D76" i="79"/>
  <c r="D77" i="79"/>
  <c r="E84" i="79"/>
  <c r="E85" i="79"/>
  <c r="E86" i="79"/>
  <c r="E87" i="79"/>
  <c r="C12" i="78"/>
  <c r="D93" i="79"/>
  <c r="D96" i="79"/>
  <c r="C14" i="78"/>
  <c r="D94" i="79"/>
  <c r="D95" i="79"/>
  <c r="D102" i="79"/>
  <c r="D103" i="79"/>
  <c r="D104" i="79"/>
  <c r="D105" i="79"/>
  <c r="D106" i="79"/>
  <c r="D107" i="79"/>
  <c r="D108" i="79"/>
  <c r="D109" i="79"/>
  <c r="D110" i="79"/>
  <c r="D111" i="79"/>
  <c r="D112" i="79"/>
  <c r="D113" i="79"/>
  <c r="C15" i="78"/>
  <c r="E119" i="79"/>
  <c r="D120" i="79"/>
  <c r="E120" i="79"/>
  <c r="D121" i="79"/>
  <c r="E121" i="79"/>
  <c r="D122" i="79"/>
  <c r="E122" i="79"/>
  <c r="E123" i="79"/>
  <c r="D124" i="79"/>
  <c r="E124" i="79"/>
  <c r="F132" i="79"/>
  <c r="F133" i="79"/>
  <c r="F134" i="79"/>
  <c r="F135" i="79"/>
  <c r="F136" i="79"/>
  <c r="F137" i="79"/>
  <c r="F138" i="79"/>
  <c r="F139" i="79"/>
  <c r="F140" i="79"/>
  <c r="F141" i="79"/>
  <c r="F142" i="79"/>
  <c r="F143" i="79"/>
  <c r="F144" i="79"/>
  <c r="F145" i="79"/>
  <c r="D158" i="79"/>
  <c r="D159" i="79"/>
  <c r="D160" i="79"/>
  <c r="D161" i="79"/>
  <c r="D162" i="79"/>
  <c r="D163" i="79"/>
  <c r="D169" i="79"/>
  <c r="C21" i="78"/>
  <c r="C176" i="79"/>
  <c r="C177" i="79"/>
  <c r="C178" i="79"/>
  <c r="C188" i="79"/>
  <c r="C179" i="79"/>
  <c r="C180" i="79"/>
  <c r="C181" i="79"/>
  <c r="C182" i="79"/>
  <c r="C183" i="79"/>
  <c r="C184" i="79"/>
  <c r="C185" i="79"/>
  <c r="C186" i="79"/>
  <c r="C187" i="79"/>
  <c r="D196" i="79"/>
  <c r="D197" i="79"/>
  <c r="D198" i="79"/>
  <c r="D206" i="79"/>
  <c r="D207" i="79"/>
  <c r="D202" i="79"/>
  <c r="D214" i="79"/>
  <c r="D215" i="79"/>
  <c r="D210" i="79"/>
  <c r="D222" i="79"/>
  <c r="D223" i="79"/>
  <c r="D224" i="79"/>
  <c r="D225" i="79"/>
  <c r="D218" i="79"/>
  <c r="C233" i="79"/>
  <c r="C232" i="79"/>
  <c r="G7" i="67"/>
  <c r="C179" i="67"/>
  <c r="C180" i="67"/>
  <c r="D174" i="67"/>
  <c r="C178" i="67"/>
  <c r="G6" i="67"/>
  <c r="G8" i="67"/>
  <c r="G9" i="67"/>
  <c r="G10" i="67"/>
  <c r="G11" i="67"/>
  <c r="E17" i="67"/>
  <c r="G17" i="67"/>
  <c r="E18" i="67"/>
  <c r="G18" i="67"/>
  <c r="E19" i="67"/>
  <c r="G19" i="67"/>
  <c r="E20" i="67"/>
  <c r="G20" i="67"/>
  <c r="E21" i="67"/>
  <c r="G21" i="67"/>
  <c r="E22" i="67"/>
  <c r="G22" i="67"/>
  <c r="E28" i="67"/>
  <c r="G28" i="67"/>
  <c r="E29" i="67"/>
  <c r="G29" i="67"/>
  <c r="E30" i="67"/>
  <c r="G30" i="67"/>
  <c r="E31" i="67"/>
  <c r="G31" i="67"/>
  <c r="E32" i="67"/>
  <c r="G32" i="67"/>
  <c r="E33" i="67"/>
  <c r="G33" i="67"/>
  <c r="E34" i="67"/>
  <c r="G34" i="67"/>
  <c r="E35" i="67"/>
  <c r="G35" i="67"/>
  <c r="D40" i="67"/>
  <c r="D43" i="67"/>
  <c r="C8" i="66"/>
  <c r="D41" i="67"/>
  <c r="D42" i="67"/>
  <c r="D47" i="67"/>
  <c r="D48" i="67"/>
  <c r="D49" i="67"/>
  <c r="D50" i="67"/>
  <c r="D53" i="67"/>
  <c r="C9" i="66"/>
  <c r="D51" i="67"/>
  <c r="D52" i="67"/>
  <c r="D58" i="67"/>
  <c r="C10" i="66"/>
  <c r="D63" i="67"/>
  <c r="D66" i="67"/>
  <c r="C11" i="66"/>
  <c r="D64" i="67"/>
  <c r="D65" i="67"/>
  <c r="E69" i="67"/>
  <c r="E71" i="67"/>
  <c r="C12" i="66"/>
  <c r="E70" i="67"/>
  <c r="D77" i="67"/>
  <c r="D78" i="67"/>
  <c r="D79" i="67"/>
  <c r="D80" i="67"/>
  <c r="D81" i="67"/>
  <c r="D82" i="67"/>
  <c r="D83" i="67"/>
  <c r="D90" i="67"/>
  <c r="D91" i="67"/>
  <c r="D92" i="67"/>
  <c r="D93" i="67"/>
  <c r="D94" i="67"/>
  <c r="D95" i="67"/>
  <c r="D96" i="67"/>
  <c r="D97" i="67"/>
  <c r="D98" i="67"/>
  <c r="D99" i="67"/>
  <c r="D100" i="67"/>
  <c r="D101" i="67"/>
  <c r="C15" i="66"/>
  <c r="D107" i="67"/>
  <c r="D108" i="67"/>
  <c r="D109" i="67"/>
  <c r="E118" i="67"/>
  <c r="E119" i="67"/>
  <c r="E120" i="67"/>
  <c r="E121" i="67"/>
  <c r="E122" i="67"/>
  <c r="E123" i="67"/>
  <c r="E124" i="67"/>
  <c r="E125" i="67"/>
  <c r="E126" i="67"/>
  <c r="E127" i="67"/>
  <c r="F133" i="67"/>
  <c r="C19" i="66"/>
  <c r="D137" i="67"/>
  <c r="D138" i="67"/>
  <c r="D139" i="67"/>
  <c r="C20" i="66"/>
  <c r="D143" i="67"/>
  <c r="D144" i="67"/>
  <c r="C21" i="66"/>
  <c r="D149" i="67"/>
  <c r="D150" i="67"/>
  <c r="D151" i="67"/>
  <c r="D152" i="67"/>
  <c r="D153" i="67"/>
  <c r="D154" i="67"/>
  <c r="D155" i="67"/>
  <c r="D156" i="67"/>
  <c r="D157" i="67"/>
  <c r="D161" i="67"/>
  <c r="D163" i="67"/>
  <c r="C23" i="66"/>
  <c r="D162" i="67"/>
  <c r="D168" i="67"/>
  <c r="D172" i="67"/>
  <c r="N8" i="74"/>
  <c r="E132" i="67"/>
  <c r="F132" i="67"/>
  <c r="D59" i="67"/>
  <c r="E72" i="77"/>
  <c r="C10" i="76"/>
  <c r="C259" i="77"/>
  <c r="D253" i="77"/>
  <c r="D81" i="74"/>
  <c r="C11" i="75"/>
  <c r="C201" i="74"/>
  <c r="G14" i="74"/>
  <c r="C5" i="75"/>
  <c r="D219" i="74"/>
  <c r="E144" i="77"/>
  <c r="C16" i="76"/>
  <c r="E95" i="77"/>
  <c r="C12" i="76"/>
  <c r="D132" i="77"/>
  <c r="C15" i="76"/>
  <c r="D114" i="77"/>
  <c r="C14" i="76"/>
  <c r="D52" i="77"/>
  <c r="C8" i="76"/>
  <c r="D42" i="77"/>
  <c r="C7" i="76"/>
  <c r="G17" i="77"/>
  <c r="C5" i="76"/>
  <c r="D221" i="77"/>
  <c r="D110" i="67"/>
  <c r="C16" i="66"/>
  <c r="D84" i="67"/>
  <c r="C14" i="66"/>
  <c r="D158" i="67"/>
  <c r="C22" i="66"/>
  <c r="C172" i="79"/>
  <c r="G13" i="79"/>
  <c r="G26" i="74"/>
  <c r="D64" i="77"/>
  <c r="C9" i="76"/>
  <c r="G12" i="67"/>
  <c r="C153" i="79"/>
  <c r="C20" i="78"/>
  <c r="E125" i="79"/>
  <c r="C16" i="78"/>
  <c r="F159" i="74"/>
  <c r="E128" i="67"/>
  <c r="G36" i="67"/>
  <c r="C7" i="66"/>
  <c r="E133" i="74"/>
  <c r="E137" i="74"/>
  <c r="C16" i="75"/>
  <c r="D136" i="74"/>
  <c r="E136" i="74"/>
  <c r="C207" i="77"/>
  <c r="F146" i="79"/>
  <c r="D176" i="74"/>
  <c r="F165" i="77"/>
  <c r="G29" i="77"/>
  <c r="G23" i="67"/>
  <c r="C6" i="66"/>
  <c r="D199" i="79"/>
  <c r="D78" i="79"/>
  <c r="C11" i="78"/>
  <c r="C234" i="74"/>
  <c r="D228" i="74"/>
  <c r="C26" i="75"/>
  <c r="D125" i="74"/>
  <c r="C15" i="75"/>
  <c r="E91" i="74"/>
  <c r="C12" i="75"/>
  <c r="D62" i="74"/>
  <c r="C9" i="75"/>
  <c r="D49" i="74"/>
  <c r="C8" i="75"/>
  <c r="D39" i="74"/>
  <c r="C7" i="75"/>
  <c r="D83" i="77"/>
  <c r="C11" i="76"/>
  <c r="G25" i="79"/>
  <c r="C6" i="78"/>
  <c r="D215" i="74"/>
  <c r="D211" i="77"/>
  <c r="C234" i="79"/>
  <c r="D228" i="79"/>
  <c r="D48" i="79"/>
  <c r="C8" i="78"/>
  <c r="D182" i="77"/>
  <c r="C22" i="75"/>
  <c r="C185" i="74"/>
  <c r="C6" i="75"/>
  <c r="G3" i="74"/>
  <c r="C23" i="75"/>
  <c r="D205" i="74"/>
  <c r="C22" i="76"/>
  <c r="C191" i="77"/>
  <c r="C5" i="78"/>
  <c r="C4" i="78"/>
  <c r="G3" i="79"/>
  <c r="D192" i="79"/>
  <c r="C151" i="79"/>
  <c r="C18" i="78"/>
  <c r="C18" i="66"/>
  <c r="C17" i="66"/>
  <c r="E114" i="67"/>
  <c r="C6" i="76"/>
  <c r="G3" i="77"/>
  <c r="C18" i="75"/>
  <c r="C164" i="74"/>
  <c r="C5" i="66"/>
  <c r="C4" i="66"/>
  <c r="C25" i="66"/>
  <c r="C27" i="66"/>
  <c r="C28" i="66"/>
  <c r="G1" i="67"/>
  <c r="C172" i="77"/>
  <c r="C20" i="76"/>
  <c r="C18" i="76"/>
  <c r="C170" i="77"/>
  <c r="C20" i="75"/>
  <c r="C166" i="74"/>
  <c r="C165" i="74"/>
  <c r="C167" i="74"/>
  <c r="C19" i="75"/>
  <c r="C30" i="66"/>
  <c r="C35" i="66"/>
  <c r="C4" i="76"/>
  <c r="C152" i="79"/>
  <c r="C154" i="79"/>
  <c r="C4" i="75"/>
  <c r="C171" i="77"/>
  <c r="C173" i="77"/>
  <c r="C19" i="78"/>
  <c r="C17" i="78"/>
  <c r="C27" i="78"/>
  <c r="C29" i="78"/>
  <c r="C30" i="78"/>
  <c r="F128" i="79"/>
  <c r="C8" i="62"/>
  <c r="C17" i="75"/>
  <c r="C25" i="75"/>
  <c r="C27" i="75"/>
  <c r="C28" i="75"/>
  <c r="C19" i="76"/>
  <c r="F147" i="77"/>
  <c r="C30" i="75"/>
  <c r="C17" i="76"/>
  <c r="C32" i="78"/>
  <c r="C36" i="78"/>
  <c r="C7" i="62"/>
  <c r="C28" i="76"/>
  <c r="C30" i="76"/>
  <c r="C34" i="75"/>
  <c r="C5" i="62"/>
  <c r="C31" i="76"/>
  <c r="C33" i="76"/>
  <c r="C14" i="62"/>
  <c r="C37" i="76"/>
  <c r="C6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Oana</author>
  </authors>
  <commentList>
    <comment ref="D85" authorId="0" shapeId="0" xr:uid="{543ADF9F-83A4-4DE6-99D0-A1AF7B0EC105}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Oana</author>
  </authors>
  <commentList>
    <comment ref="D87" authorId="0" shapeId="0" xr:uid="{01AE7FC2-FED2-4F3A-AAEA-B4C99F15809E}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  <comment ref="D136" authorId="0" shapeId="0" xr:uid="{C2530A19-2188-48C6-8D40-9275A2935852}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Oana</author>
  </authors>
  <commentList>
    <comment ref="D82" authorId="0" shapeId="0" xr:uid="{42CA9BE0-1987-4B40-95E7-59F96ACCBABB}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</commentList>
</comments>
</file>

<file path=xl/sharedStrings.xml><?xml version="1.0" encoding="utf-8"?>
<sst xmlns="http://schemas.openxmlformats.org/spreadsheetml/2006/main" count="1419" uniqueCount="420">
  <si>
    <t>Costuri totale anuale (lei/an)</t>
  </si>
  <si>
    <t>Nr. crt.</t>
  </si>
  <si>
    <t>Specificatie</t>
  </si>
  <si>
    <t>1</t>
  </si>
  <si>
    <t>1.1</t>
  </si>
  <si>
    <t>1.2</t>
  </si>
  <si>
    <t>1.3</t>
  </si>
  <si>
    <t>1.4</t>
  </si>
  <si>
    <t>1.5</t>
  </si>
  <si>
    <t>Echipament de lucru și protecția muncii</t>
  </si>
  <si>
    <t>1.6</t>
  </si>
  <si>
    <t>Reparații</t>
  </si>
  <si>
    <t>1.7</t>
  </si>
  <si>
    <t>1.8</t>
  </si>
  <si>
    <t>1.9</t>
  </si>
  <si>
    <t>Cheltuieli cu protecția mediului</t>
  </si>
  <si>
    <t>1.10</t>
  </si>
  <si>
    <t>1.11</t>
  </si>
  <si>
    <t>Energie electrică (se vor avea în vedere toți consumatorii)</t>
  </si>
  <si>
    <t>Carburanți și lubrifianți</t>
  </si>
  <si>
    <t>Intretinerea utilajelor si autovehiculelor</t>
  </si>
  <si>
    <t>1.12</t>
  </si>
  <si>
    <t>2</t>
  </si>
  <si>
    <t>Salarii</t>
  </si>
  <si>
    <t>Instruirea personalului</t>
  </si>
  <si>
    <t>2.1</t>
  </si>
  <si>
    <t>2.2</t>
  </si>
  <si>
    <t>2.3</t>
  </si>
  <si>
    <t>2.4</t>
  </si>
  <si>
    <t>3</t>
  </si>
  <si>
    <t>Taxe, licente, acreditări/certificări și autorizări</t>
  </si>
  <si>
    <t>4</t>
  </si>
  <si>
    <t>5</t>
  </si>
  <si>
    <t>6</t>
  </si>
  <si>
    <t>7</t>
  </si>
  <si>
    <t>A</t>
  </si>
  <si>
    <t>B</t>
  </si>
  <si>
    <t>I</t>
  </si>
  <si>
    <t>II</t>
  </si>
  <si>
    <t>PROFIT</t>
  </si>
  <si>
    <t>III</t>
  </si>
  <si>
    <t>COTA DE DEZVOLTARE</t>
  </si>
  <si>
    <t>Costuri materiale, din care:</t>
  </si>
  <si>
    <t>Costuri cu munca vie</t>
  </si>
  <si>
    <t>Costuri cu închirierea utilajelor</t>
  </si>
  <si>
    <t>COSTURI FINANCIARE</t>
  </si>
  <si>
    <t>COSTURI TOTALE (A+B)</t>
  </si>
  <si>
    <t>Alte servicii executate de terți (ex. certificări ISO)</t>
  </si>
  <si>
    <t>Alte cheltuieli cu munca vie (ex. sporuri, prime, tichete de masă, medicina muncii etc.)</t>
  </si>
  <si>
    <t>Alte cheltuieli materiale</t>
  </si>
  <si>
    <t xml:space="preserve">Alte costuri </t>
  </si>
  <si>
    <t>VENITURI TOTALE (I+II+III-IV)</t>
  </si>
  <si>
    <t>Contributie asiguratorie pentru munca</t>
  </si>
  <si>
    <t>FIȘĂ FUNDAMENTARE TARIF TRANSFER</t>
  </si>
  <si>
    <t>COSTURI DE EXPLOATARE (1+2+….+7)</t>
  </si>
  <si>
    <t>Cantitate medie anuala transferata estimata (tone/an)</t>
  </si>
  <si>
    <t>1. Costuri materiale</t>
  </si>
  <si>
    <t>1.1. Carburanti si lubrifianti</t>
  </si>
  <si>
    <t>Consumatori</t>
  </si>
  <si>
    <t>Număr de unităţi</t>
  </si>
  <si>
    <t>Consum specific</t>
  </si>
  <si>
    <t>Numar mediu de km/cursa</t>
  </si>
  <si>
    <t>numar de curse/an</t>
  </si>
  <si>
    <t>Cost specific în l</t>
  </si>
  <si>
    <t>Costuri totale pe an</t>
  </si>
  <si>
    <t>l/100 km</t>
  </si>
  <si>
    <t xml:space="preserve">km </t>
  </si>
  <si>
    <t>nr/an</t>
  </si>
  <si>
    <t>Lei/l, fara TVA</t>
  </si>
  <si>
    <t>Lei/an</t>
  </si>
  <si>
    <t>lubrifianti</t>
  </si>
  <si>
    <t>aditivi</t>
  </si>
  <si>
    <t>Altele (se vor detalia)</t>
  </si>
  <si>
    <t>TOTAL</t>
  </si>
  <si>
    <t>1.2. Energie electrică</t>
  </si>
  <si>
    <t>Consum</t>
  </si>
  <si>
    <t xml:space="preserve">Timp de funcţionare </t>
  </si>
  <si>
    <t>Consum total</t>
  </si>
  <si>
    <t>Cost specific în kWh</t>
  </si>
  <si>
    <t>kW</t>
  </si>
  <si>
    <t>h/an</t>
  </si>
  <si>
    <t>kWh/an</t>
  </si>
  <si>
    <t>LEI/kWh</t>
  </si>
  <si>
    <t>LEI/an</t>
  </si>
  <si>
    <t>Instalatie spalare auto</t>
  </si>
  <si>
    <t>Gospodarie de apa</t>
  </si>
  <si>
    <t>Statie pompare ape pluviale</t>
  </si>
  <si>
    <t>Alte echipamente pompare dupa caz</t>
  </si>
  <si>
    <t>Incalzire incinte</t>
  </si>
  <si>
    <t>Iluminat incinta si iluminat interior</t>
  </si>
  <si>
    <t>Categorie</t>
  </si>
  <si>
    <t>Cantitate</t>
  </si>
  <si>
    <t>Cost unitar/an, LEI</t>
  </si>
  <si>
    <t>piese de schimb vehicule</t>
  </si>
  <si>
    <t>altele (se vor detalia)</t>
  </si>
  <si>
    <t>1.4 Intretinerea utilajelor si autovehiculelor</t>
  </si>
  <si>
    <t>Cost total, LEI</t>
  </si>
  <si>
    <t>revizii periodice</t>
  </si>
  <si>
    <t>mentenanta si service permanent</t>
  </si>
  <si>
    <t>Numar unitati</t>
  </si>
  <si>
    <t>Costuri specifice pe unitate/an</t>
  </si>
  <si>
    <t>Costuri anuale</t>
  </si>
  <si>
    <t>luni</t>
  </si>
  <si>
    <t>Lei</t>
  </si>
  <si>
    <t>consumabile gospodarie apa</t>
  </si>
  <si>
    <t>materiale igienico-sanitare</t>
  </si>
  <si>
    <t>1.6. Echipament de lucru si protectia muncii</t>
  </si>
  <si>
    <t>echipament protectie personal</t>
  </si>
  <si>
    <t>1.7. Reparatii</t>
  </si>
  <si>
    <t>reparatii utilaje</t>
  </si>
  <si>
    <t>reparatii vehicule</t>
  </si>
  <si>
    <t>1.8. Cheltuieli cu amortizarea</t>
  </si>
  <si>
    <t>Echipament/utilaj furnizat</t>
  </si>
  <si>
    <t>Valoare de intrare, lei</t>
  </si>
  <si>
    <t>Valoare amortizare pe an, lei</t>
  </si>
  <si>
    <t>altele (daca este cazul) se vor detalia</t>
  </si>
  <si>
    <t>1.10 Cheltuieli cu protectia mediului</t>
  </si>
  <si>
    <t>LEI</t>
  </si>
  <si>
    <t>Fond mediu (emisii surse fixe)</t>
  </si>
  <si>
    <t>ANRSC contributie</t>
  </si>
  <si>
    <t>epurare ape uzate/levigat (mc)</t>
  </si>
  <si>
    <t>tratare apa consum (mc)</t>
  </si>
  <si>
    <t>perdea vegetala protectie (mp)</t>
  </si>
  <si>
    <t>intretinere spatii verzi (mp)</t>
  </si>
  <si>
    <t>1.11 Alte servicii executate de terti</t>
  </si>
  <si>
    <t>certificare ISO 9001</t>
  </si>
  <si>
    <t>certificare ISO 14001</t>
  </si>
  <si>
    <t>certificiare ISO 18001</t>
  </si>
  <si>
    <t>audit</t>
  </si>
  <si>
    <t>servicii telefonie</t>
  </si>
  <si>
    <t>servicii internet</t>
  </si>
  <si>
    <t>service SCADA</t>
  </si>
  <si>
    <t>verificari metrologice</t>
  </si>
  <si>
    <t>ITP vehicule</t>
  </si>
  <si>
    <t>ISCIR</t>
  </si>
  <si>
    <t>1.12 Alte cheltuieli materiale</t>
  </si>
  <si>
    <t>obiecte de inventar (se vor detalia pe cate un rand)</t>
  </si>
  <si>
    <t>canalizare ape uzate (mc)</t>
  </si>
  <si>
    <t>2. Costuri cu munca vie</t>
  </si>
  <si>
    <t>2.1. Salarii</t>
  </si>
  <si>
    <t>Număr</t>
  </si>
  <si>
    <t>Numar de ore lucrate/luna</t>
  </si>
  <si>
    <t>Total venituri /an</t>
  </si>
  <si>
    <t>Sef statie</t>
  </si>
  <si>
    <t>Secretara</t>
  </si>
  <si>
    <t>Personal receptie</t>
  </si>
  <si>
    <t>Personal contabilitate</t>
  </si>
  <si>
    <t>Personal cantar</t>
  </si>
  <si>
    <t>Supervizor proces tehnologic</t>
  </si>
  <si>
    <t>Lucratori</t>
  </si>
  <si>
    <t>Soferi</t>
  </si>
  <si>
    <t>Personal intretinere</t>
  </si>
  <si>
    <t>Alţii (se vor introduce linii suplimentare</t>
  </si>
  <si>
    <t>Baza de calcul</t>
  </si>
  <si>
    <t>Valoare anuala, lei</t>
  </si>
  <si>
    <t>Pret unitar, LEI</t>
  </si>
  <si>
    <t>Pret total/an, LEI</t>
  </si>
  <si>
    <t xml:space="preserve">Numar </t>
  </si>
  <si>
    <t>instruire personal</t>
  </si>
  <si>
    <t>3. Taxe , licente, acreditari/certificari si autorizari</t>
  </si>
  <si>
    <t>autorizatie de mediu</t>
  </si>
  <si>
    <t>autorizatie GA</t>
  </si>
  <si>
    <t>autorizatie de functionare</t>
  </si>
  <si>
    <t>aviz ISU</t>
  </si>
  <si>
    <t>rovigneta</t>
  </si>
  <si>
    <t>licenta transport</t>
  </si>
  <si>
    <t>copii conforme cu licenta</t>
  </si>
  <si>
    <t>licente pentru implementarea sistemului informatic</t>
  </si>
  <si>
    <t>4. Costuri cu inchierierea utilajelor</t>
  </si>
  <si>
    <t>Categorie utilaje</t>
  </si>
  <si>
    <t>Chirie per unitate/an, LEI</t>
  </si>
  <si>
    <t>Valoare anuala, LEI</t>
  </si>
  <si>
    <t>Personal Statii de transfer</t>
  </si>
  <si>
    <t>LEI/ora</t>
  </si>
  <si>
    <t xml:space="preserve"> </t>
  </si>
  <si>
    <t>* Se va avea in vedere salariul minim pe economie valabil la data depunerii ofertei</t>
  </si>
  <si>
    <t>Salariu orar*</t>
  </si>
  <si>
    <t>2.2 Contributie asiguratorie pentru munca</t>
  </si>
  <si>
    <t>Cota (%)</t>
  </si>
  <si>
    <t>2.3. Alte cheltuieli cu munca vie</t>
  </si>
  <si>
    <t>Tichete de masa</t>
  </si>
  <si>
    <t xml:space="preserve">2.4. Instruirea personalului </t>
  </si>
  <si>
    <t xml:space="preserve">Cantitate </t>
  </si>
  <si>
    <t>Operatie</t>
  </si>
  <si>
    <t>Valoare unitara</t>
  </si>
  <si>
    <t>Camion transport containere intern statie si lung curier</t>
  </si>
  <si>
    <t>Platforma cantarire</t>
  </si>
  <si>
    <t>Statie mobila carburanti</t>
  </si>
  <si>
    <t>Cap presare</t>
  </si>
  <si>
    <t>Camion cu remorca</t>
  </si>
  <si>
    <t>Materii prime și materiale consumabile, inclusiv piese de schimb</t>
  </si>
  <si>
    <r>
      <t>1.2. Energie electrică (</t>
    </r>
    <r>
      <rPr>
        <sz val="10"/>
        <rFont val="Arial"/>
        <family val="2"/>
      </rPr>
      <t>se vor avea in vedere toti consumatorii</t>
    </r>
    <r>
      <rPr>
        <b/>
        <sz val="10"/>
        <rFont val="Arial"/>
        <family val="2"/>
      </rPr>
      <t>)</t>
    </r>
  </si>
  <si>
    <t>1.3. Întreținerea bazei de lucru, inclusiv a spațiilor de stocare temporară (ex. alimentare cu apă, epurarea apelor uzate)</t>
  </si>
  <si>
    <t>Întreținerea bazei de lucru, inclusiv a spațiilor de stocare temporară (ex. alimentare cu apă, epurarea apelor uzate)</t>
  </si>
  <si>
    <t>Consum apa rece / canalizare salariati</t>
  </si>
  <si>
    <t>mc/zi</t>
  </si>
  <si>
    <t>zi/an</t>
  </si>
  <si>
    <t>mc/an</t>
  </si>
  <si>
    <t>LEI/mc</t>
  </si>
  <si>
    <t>1.5. Materii prime si materiale consumabile, inclusi piese de schimb</t>
  </si>
  <si>
    <t>consumabile garaj, cladire administrativa</t>
  </si>
  <si>
    <t>consumabile instalatii</t>
  </si>
  <si>
    <t>Durata normala de functionare, ani (conf Catalog*)</t>
  </si>
  <si>
    <t>* se va trece durata cf. Catalog, inlocuind cifra din aceasta casuta</t>
  </si>
  <si>
    <t>Amortizarea utilajelor, investitii proprii</t>
  </si>
  <si>
    <t>Se va completa dupa caz, cu ce este necesar</t>
  </si>
  <si>
    <t>utilaj / mijloc de transport (se vor detalia, pe categorii, fiecare pe cate un rand)</t>
  </si>
  <si>
    <t>Cota</t>
  </si>
  <si>
    <t>Aditivi</t>
  </si>
  <si>
    <t>Tarif transfer ofertat (lei/tonă, fara TVA)</t>
  </si>
  <si>
    <t>Tarif pentru activitatea de colectare și transport a deșeurilor reciclabile menajere și similare</t>
  </si>
  <si>
    <t>Tarif pentru activitatea de colectare și transport a altor categorii de deșeuri menajere și similare</t>
  </si>
  <si>
    <t>Tarif pentru activitatea de transfer a deșeurilor menajere și similare</t>
  </si>
  <si>
    <t>MEMORIU TEHNICO-ECONOMIC JUSTIFICATIV FUNDAMENTARE TARIF Colectare separată și gestionarea deșeurilor prevăzute la art.17 alin.(1) lit.a) din Legea nr. 211/2011 privind regimul deșeurilor</t>
  </si>
  <si>
    <t>Campanii determinare compoziția deșeurilor menajere și asimilabile</t>
  </si>
  <si>
    <t>1.1. Carburanți și lubrifianți</t>
  </si>
  <si>
    <t>Număr campanii</t>
  </si>
  <si>
    <t>Mașini/echipamente</t>
  </si>
  <si>
    <t>Număr mediu de km/cursă</t>
  </si>
  <si>
    <t>Număr de curse/an</t>
  </si>
  <si>
    <t>Cost unitar</t>
  </si>
  <si>
    <t>Nr. probe analizate</t>
  </si>
  <si>
    <t>Personal implicat</t>
  </si>
  <si>
    <t>Costuri personal</t>
  </si>
  <si>
    <t>Costuri materiale</t>
  </si>
  <si>
    <t>Costuri totale*</t>
  </si>
  <si>
    <t>LEI/l</t>
  </si>
  <si>
    <t>nr.</t>
  </si>
  <si>
    <t>Mașină colectare deșeuri reciclabile</t>
  </si>
  <si>
    <t>Echipament spălare recipiente</t>
  </si>
  <si>
    <t>*pe o campanie de determinare</t>
  </si>
  <si>
    <t>Mașină utilitară</t>
  </si>
  <si>
    <t>Lubrifianți</t>
  </si>
  <si>
    <t>Altele (se va detalia)</t>
  </si>
  <si>
    <t>kW/h</t>
  </si>
  <si>
    <t>Instalație spălare auto</t>
  </si>
  <si>
    <t>Gospodărie de apa</t>
  </si>
  <si>
    <t>Stație pompare ape pluviale</t>
  </si>
  <si>
    <t>Alte echipamente pompare după caz</t>
  </si>
  <si>
    <t>Incălzire incinte</t>
  </si>
  <si>
    <t>Iluminat incintă și iluminat interior</t>
  </si>
  <si>
    <t>1.3 Întreținerea Bazei de lucru, inclusiv a spațiilor de stocare temporară</t>
  </si>
  <si>
    <t>Serviciu</t>
  </si>
  <si>
    <t>Cost lunar</t>
  </si>
  <si>
    <t>Număr luni prestate</t>
  </si>
  <si>
    <t>Cost anual</t>
  </si>
  <si>
    <t>LEI/lună</t>
  </si>
  <si>
    <t>Chirie spațiu</t>
  </si>
  <si>
    <t>Alimentare cu apă</t>
  </si>
  <si>
    <t>Epurare ape uzate</t>
  </si>
  <si>
    <t>Combustibil</t>
  </si>
  <si>
    <t>Întreținerea curățeniei, reparații curente</t>
  </si>
  <si>
    <t>Pază</t>
  </si>
  <si>
    <t>Observatie: În cazul în care parte din servicii sunt prestate de către terți, se vor completa la secțiunea 1.11.</t>
  </si>
  <si>
    <t>1.4 Intreținerea utilajelor și autovehiculelor</t>
  </si>
  <si>
    <t>Operație</t>
  </si>
  <si>
    <t>Număr luni</t>
  </si>
  <si>
    <t>Spălare și igienizare</t>
  </si>
  <si>
    <t>Costuri cu anvelopele</t>
  </si>
  <si>
    <t>1.5. Materii prime și materiale consumabile</t>
  </si>
  <si>
    <t>Apă spălare recipiente (se va detalia pornind de la necesarul pentru spălarea unui recipient, luând în calcul numărul de recipiente ce necesită spălare și frecvența de spălare cerută)</t>
  </si>
  <si>
    <t>Consumabile clădire administrativă (se va detalia)</t>
  </si>
  <si>
    <t>Consumabile garaj (se va detalia)</t>
  </si>
  <si>
    <t>Consumabile gospodărie apa (se va detalia)</t>
  </si>
  <si>
    <t>Materiale igienico-sanitare (se va detalia)</t>
  </si>
  <si>
    <t>Sacii pentru colectare reciclabile</t>
  </si>
  <si>
    <t>1.6. Echipament de lucru și protecția muncii</t>
  </si>
  <si>
    <t>Cost lunar/angajat</t>
  </si>
  <si>
    <t>Număr angajați</t>
  </si>
  <si>
    <t>LEI/angajat/lună</t>
  </si>
  <si>
    <t>Echipament protecție personal (se va detalia, precizând costul fiecărui articol din echipament)</t>
  </si>
  <si>
    <t>Revizii periodice</t>
  </si>
  <si>
    <t>Mentenanță și service</t>
  </si>
  <si>
    <t>Reparații utilaje</t>
  </si>
  <si>
    <t>Reparații vehicule</t>
  </si>
  <si>
    <t>1.8 Amortizare utilaje și mijloace de transport</t>
  </si>
  <si>
    <t>Valoare de intrare</t>
  </si>
  <si>
    <t>Durata normala de functionare</t>
  </si>
  <si>
    <t>Valoare amortizare</t>
  </si>
  <si>
    <t>ANI</t>
  </si>
  <si>
    <t>numarul de ani se va completa corespunzator</t>
  </si>
  <si>
    <t>Echipare mașini</t>
  </si>
  <si>
    <t>Întreținere spații verzi</t>
  </si>
  <si>
    <t>1.11 Alte servicii executate de terți</t>
  </si>
  <si>
    <t>Paza Bazei de lucru</t>
  </si>
  <si>
    <t>Monitorizarea GPS (se va detalia)</t>
  </si>
  <si>
    <t>Verificare tahograf (se va detalia)</t>
  </si>
  <si>
    <t>Servicii de telefonie și internet</t>
  </si>
  <si>
    <t>RCA</t>
  </si>
  <si>
    <t>CASCO</t>
  </si>
  <si>
    <t>Verificări metrologice (se va detalia)</t>
  </si>
  <si>
    <t>Verificări ISCIR (se va detalia)</t>
  </si>
  <si>
    <t>Evacuarea apelor uzate rezultate de la spălarea recipientelor (se va detalia)</t>
  </si>
  <si>
    <t>Monitorizarea de mediu (se va detalia)</t>
  </si>
  <si>
    <t>Monitorizare gospodărirea apelor (se va detalia)</t>
  </si>
  <si>
    <t>Nr. unităti</t>
  </si>
  <si>
    <t>LEI/buc</t>
  </si>
  <si>
    <t>LUNI</t>
  </si>
  <si>
    <t>Echipament informatic (se va detalia pe câte un rând)</t>
  </si>
  <si>
    <t>Obiecte de inventar (se vor detalia pe cate un rand)</t>
  </si>
  <si>
    <t>Campanii de informare și conștientizare (se va detalia)</t>
  </si>
  <si>
    <t>-</t>
  </si>
  <si>
    <t>Determinarea compoziției deșeurilor (se va detalia)</t>
  </si>
  <si>
    <t>numarul de luni se va completa corespunzator</t>
  </si>
  <si>
    <t xml:space="preserve">Personal </t>
  </si>
  <si>
    <t>Număr luni lucrate</t>
  </si>
  <si>
    <t>LEI/oră</t>
  </si>
  <si>
    <t>Manager/Responsabil tehnic</t>
  </si>
  <si>
    <t>Responsabil SSM</t>
  </si>
  <si>
    <t>Responsabil calitate și mediu</t>
  </si>
  <si>
    <t>Personal resurse umane</t>
  </si>
  <si>
    <t>Personal marketing/urmărire contracte</t>
  </si>
  <si>
    <t>Casieri încasatori</t>
  </si>
  <si>
    <t>Șefi echipă</t>
  </si>
  <si>
    <t>Personal atelier auto</t>
  </si>
  <si>
    <t>Muncitori calificați</t>
  </si>
  <si>
    <t>Muncitori necalificați</t>
  </si>
  <si>
    <t>Alţii (se va introduce câte o linie suplimentară pentru fiecare categorie în parte)</t>
  </si>
  <si>
    <t>* Se va avea in vedere salariul minim pe economie valabil la data depunerii ofertei si eventualele creșteri pe perioada de valabilitate a ofertei.</t>
  </si>
  <si>
    <t>%</t>
  </si>
  <si>
    <t>2.1 Salarii</t>
  </si>
  <si>
    <t>2.3 Alte cheltuieli cu munca vie</t>
  </si>
  <si>
    <t>Numar unități</t>
  </si>
  <si>
    <t>Sporuri</t>
  </si>
  <si>
    <t>Prime</t>
  </si>
  <si>
    <t>Medicina muncii</t>
  </si>
  <si>
    <t>2.4 Instruire personal</t>
  </si>
  <si>
    <t>Lei/persoană</t>
  </si>
  <si>
    <t>Instruire personal</t>
  </si>
  <si>
    <t>3. Taxe, licente, acreditări/certificări și autorizări</t>
  </si>
  <si>
    <t>Costuri lunare</t>
  </si>
  <si>
    <t>Impozit mașini și echipamente (se va detalia)</t>
  </si>
  <si>
    <t>Rovignetă (se va detalia)</t>
  </si>
  <si>
    <t>Costuri implementare/menținere Sistem Management Integrat</t>
  </si>
  <si>
    <t>Copii conforme licență transport (se va detalia)</t>
  </si>
  <si>
    <t>Cost cu Autorizația de functionare</t>
  </si>
  <si>
    <t>Cost cu Autorizația de mediu</t>
  </si>
  <si>
    <t>Cost cu Autorizația de Gospodărire a Apelor</t>
  </si>
  <si>
    <t>Licențe sisteme operare</t>
  </si>
  <si>
    <t>Contribuție ANRSC conformHG 527/2013</t>
  </si>
  <si>
    <t>Taxă licențiere ANRSC</t>
  </si>
  <si>
    <t>Aviz ISU</t>
  </si>
  <si>
    <t>Altele (se va detalia, câte una pe fiecare rând)</t>
  </si>
  <si>
    <t>4. Costuri cu închirierea utilajelor</t>
  </si>
  <si>
    <t>Chirie</t>
  </si>
  <si>
    <t>Mașină colectare deșeuri reziduale</t>
  </si>
  <si>
    <t>Mașină colectare deșeuri voluminoase</t>
  </si>
  <si>
    <t>Tone/an</t>
  </si>
  <si>
    <t>LEI/tonă</t>
  </si>
  <si>
    <t>Cost total</t>
  </si>
  <si>
    <t>Perioada contractuală</t>
  </si>
  <si>
    <t>Cheltuieli neprevazute</t>
  </si>
  <si>
    <t>B. COSTURI FINANCIARE</t>
  </si>
  <si>
    <t>Derulare operații financiare</t>
  </si>
  <si>
    <t>Costuri totale anuale, pentru anul 1 (lei/an)</t>
  </si>
  <si>
    <t>Întreținerea bazei de lucru, inclusiv a spațiilor de stocare temporară (ex. alimentare cu apă, epurarea apelor uzate, combustibil)</t>
  </si>
  <si>
    <t>Materii prime și materiale consumabile</t>
  </si>
  <si>
    <t>Amortizarea utilajelor și mijloacelor de trasport</t>
  </si>
  <si>
    <t>VENITURI OBȚINUTE (I+II+III)</t>
  </si>
  <si>
    <t>Cantitate anuala colectată estimata pentru anul 1 (tone/an)</t>
  </si>
  <si>
    <t>Costuri cu tratarea deșeurilor voluminoase</t>
  </si>
  <si>
    <t>Costuri cu eliminarea deșeurilor voluminoase</t>
  </si>
  <si>
    <t>Costuri cu eliminarea deșeurilor periculoase</t>
  </si>
  <si>
    <t>MEMORIU TEHNICO-ECONOMIC JUSTIFICATIV FUNDAMENTARE TARIF colectare separată și gestionarea deșeurilor, altele decât cele prevăzute la art.17 alin.(1) lit.a) din Legea nr. 211/2011 privind regimul deșeurilor</t>
  </si>
  <si>
    <t>Mașină colectare biodeșeuri</t>
  </si>
  <si>
    <t>Mașină colectare deșeuri periculoase</t>
  </si>
  <si>
    <t>Tratarea deșeurilor voluminoase</t>
  </si>
  <si>
    <t>Eliminarea deșeurilor voluminoase</t>
  </si>
  <si>
    <t>Eliminarea deșeurilor periculoase</t>
  </si>
  <si>
    <t xml:space="preserve">Redevență </t>
  </si>
  <si>
    <t>1.9 Redeventa</t>
  </si>
  <si>
    <t>Valoare redeventa</t>
  </si>
  <si>
    <t>Recipiente</t>
  </si>
  <si>
    <t>5. Alte costuri</t>
  </si>
  <si>
    <t>Tarif colectare alte categorii de deseuri menajere si similare (lei/tona, exclusiv TVA)</t>
  </si>
  <si>
    <t>Tarif colectare deseuri reciclabile menajere si similare (lei/tona, exclusiv TVA)</t>
  </si>
  <si>
    <t>8. Alte costuri</t>
  </si>
  <si>
    <t>FIȘĂ FUNDAMENTARE TARIF COLECTARE SI TRANSPORT DESEURI PROVENITE DIN LOCUINTE, GENERATE DE ACTIVITATI DE REAMENAJARE SI REABILITARE INTERIOARA SI/SAU EXTERIOARA A ACESTORA</t>
  </si>
  <si>
    <t>Costuri cu tratare deșeurilor din construcții și desființări</t>
  </si>
  <si>
    <t>Alte costuri</t>
  </si>
  <si>
    <t>COSTURI DE EXPLOATARE (1+2+….+8)</t>
  </si>
  <si>
    <t>Cantitate anuală colectată estimată pentru anul 1 (tone/an)</t>
  </si>
  <si>
    <t>Tarif colectare deșeuri constructii si desființări, ofertat (lei/tonă, exclusiv TVA)</t>
  </si>
  <si>
    <t>Mașină colectare deșeuri din costrucții și desființări</t>
  </si>
  <si>
    <t>Saci colectare separată</t>
  </si>
  <si>
    <t>Containere metalice</t>
  </si>
  <si>
    <t>Mașină colectare deșeuri din costrucții și demolări</t>
  </si>
  <si>
    <t>Tratarea deșeurilor de construcții și desființări de la populație</t>
  </si>
  <si>
    <t>Costul cu amenjarea Bazei de lucru (se va detalia)</t>
  </si>
  <si>
    <t>7. Alte costuri</t>
  </si>
  <si>
    <t>5. Alte costuri (se vor detalia)</t>
  </si>
  <si>
    <t>Tarif (lei/tonă) fără TVA</t>
  </si>
  <si>
    <t>A. TARIFE ACTIVITATI PRESTATE DE OPERATORUL DE SALUBRIZARE</t>
  </si>
  <si>
    <r>
      <t>Tip tarif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</si>
  <si>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t>Valoare anuala a contractului in anul 1 (lei/an)</t>
  </si>
  <si>
    <t>Valoare anuala maxima contract, fără TVA (lei)</t>
  </si>
  <si>
    <t>FIȘĂ FUNDAMENTARE TARIF
Colectare separată a deșeurilor prevăzute la art.17 alin.(1) lit.a) din Legea nr. 211/2011 privind regimul deșeurilor</t>
  </si>
  <si>
    <t>FIȘĂ FUNDAMENTARE TARIF
colectarea deșeurilor, altele decât cele prevăzute la art.17 alin.(1) lit.a) din Legea nr. 211/2011 privind regimul deșeurilor</t>
  </si>
  <si>
    <t>Tarif maxim (lei/tonă) fără TVA</t>
  </si>
  <si>
    <t xml:space="preserve">TOTAL VALOARE </t>
  </si>
  <si>
    <t>B. VALOAREA CONTRACTULUI DE DELEGARE A ACTIVITATILOR DE COLECTARE, TRANSPORT SI TRANSFER - LOTUL 3</t>
  </si>
  <si>
    <t>5. Costuri cu tratarea deșeurilor voluminoase</t>
  </si>
  <si>
    <t>6. Costuri cu eliminarea deșeurilor voluminoase</t>
  </si>
  <si>
    <t>7. Costuri cu eliminarea deșeurilor periculoase</t>
  </si>
  <si>
    <t>Costuri cu redistribuirea recipientelor</t>
  </si>
  <si>
    <t>Unități</t>
  </si>
  <si>
    <t>lei/UM</t>
  </si>
  <si>
    <t>UM</t>
  </si>
  <si>
    <t>Costuri cu eliminarea deșeurilor din construcții și desființări (max. 50%)</t>
  </si>
  <si>
    <t>Valoare contract activitati de salubrizare - 12 luni</t>
  </si>
  <si>
    <t>Tarif pentru activitatea de colectare și transport a deșeurilor din construcții de la populație</t>
  </si>
  <si>
    <t>COSTURI DE EXPLOATARE (1+2+3+4+5)</t>
  </si>
  <si>
    <t>MEMORIU TEHNICO-ECONOMIC JUSTIFICATIV FUNDAMENTARE TARIF COLECTARE ȘI TRATARE DEȘEURI DIN CONSTRUCȚII DE LA POPULAȚIE</t>
  </si>
  <si>
    <t>5. Costuri cu tratarea deșeurilor de construcții de la populație</t>
  </si>
  <si>
    <t>6. Costuri cu eliminarea deșeurilor de construcții de la populație</t>
  </si>
  <si>
    <t>Eliminarea deșeurilor de construcții de la populație</t>
  </si>
  <si>
    <t>COSTURI DE EXPLOATARE (1+2+….+5)</t>
  </si>
  <si>
    <t xml:space="preserve">Valoare contract activitati de repunere in functiune a statiilor de transfer de la Harsova si Deleni </t>
  </si>
  <si>
    <t>Redevență</t>
  </si>
  <si>
    <t>Redevență-nu este cazul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</si>
</sst>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(* #,##0.00_);_(* \(#,##0.00\);_(* &quot;-&quot;??_);_(@_)"/>
    <numFmt numFmtId="166" formatCode="_-* #,##0.00\ _l_e_i_-;\-* #,##0.00\ _l_e_i_-;_-* &quot;-&quot;??\ _l_e_i_-;_-@_-"/>
    <numFmt numFmtId="167" formatCode="#,##0\ [$RON]"/>
    <numFmt numFmtId="168" formatCode="_-* #,##0\ _l_e_i_-;\-* #,##0\ _l_e_i_-;_-* &quot;-&quot;??\ _l_e_i_-;_-@_-"/>
    <numFmt numFmtId="169" formatCode="_-* #,##0.00\ _R_O_N_-;\-* #,##0.00\ _R_O_N_-;_-* &quot;-&quot;??\ _R_O_N_-;_-@_-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0"/>
      <color indexed="8"/>
      <name val="Arial"/>
      <family val="2"/>
    </font>
    <font>
      <sz val="9"/>
      <color rgb="FF000000"/>
      <name val="Tahoma"/>
      <family val="2"/>
    </font>
    <font>
      <i/>
      <sz val="9"/>
      <color rgb="FF000000"/>
      <name val="Tahoma"/>
      <family val="2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69696"/>
        <bgColor rgb="FF000000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166" fontId="4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0" fontId="3" fillId="0" borderId="0"/>
    <xf numFmtId="0" fontId="4" fillId="0" borderId="0"/>
    <xf numFmtId="0" fontId="14" fillId="0" borderId="0"/>
    <xf numFmtId="166" fontId="8" fillId="0" borderId="0" applyFont="0" applyFill="0" applyBorder="0" applyAlignment="0" applyProtection="0"/>
    <xf numFmtId="0" fontId="2" fillId="0" borderId="0"/>
    <xf numFmtId="0" fontId="14" fillId="0" borderId="0"/>
    <xf numFmtId="0" fontId="14" fillId="0" borderId="0"/>
    <xf numFmtId="0" fontId="30" fillId="0" borderId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0" fontId="34" fillId="0" borderId="0"/>
    <xf numFmtId="0" fontId="8" fillId="0" borderId="0"/>
    <xf numFmtId="0" fontId="35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" fillId="0" borderId="0"/>
    <xf numFmtId="9" fontId="1" fillId="0" borderId="0" applyFont="0" applyFill="0" applyBorder="0" applyAlignment="0" applyProtection="0"/>
  </cellStyleXfs>
  <cellXfs count="399">
    <xf numFmtId="0" fontId="0" fillId="0" borderId="0" xfId="0"/>
    <xf numFmtId="0" fontId="6" fillId="0" borderId="0" xfId="2" applyFont="1"/>
    <xf numFmtId="49" fontId="7" fillId="0" borderId="1" xfId="2" applyNumberFormat="1" applyFont="1" applyBorder="1" applyAlignment="1">
      <alignment wrapText="1"/>
    </xf>
    <xf numFmtId="49" fontId="7" fillId="0" borderId="2" xfId="2" applyNumberFormat="1" applyFont="1" applyBorder="1" applyAlignment="1">
      <alignment wrapText="1"/>
    </xf>
    <xf numFmtId="49" fontId="7" fillId="0" borderId="3" xfId="2" applyNumberFormat="1" applyFont="1" applyBorder="1" applyAlignment="1">
      <alignment wrapText="1"/>
    </xf>
    <xf numFmtId="49" fontId="7" fillId="2" borderId="4" xfId="2" applyNumberFormat="1" applyFont="1" applyFill="1" applyBorder="1" applyAlignment="1">
      <alignment wrapText="1"/>
    </xf>
    <xf numFmtId="49" fontId="7" fillId="2" borderId="5" xfId="2" applyNumberFormat="1" applyFont="1" applyFill="1" applyBorder="1" applyAlignment="1">
      <alignment wrapText="1"/>
    </xf>
    <xf numFmtId="3" fontId="7" fillId="2" borderId="6" xfId="2" applyNumberFormat="1" applyFont="1" applyFill="1" applyBorder="1" applyAlignment="1">
      <alignment wrapText="1"/>
    </xf>
    <xf numFmtId="49" fontId="6" fillId="0" borderId="4" xfId="2" applyNumberFormat="1" applyFont="1" applyBorder="1" applyAlignment="1">
      <alignment wrapText="1"/>
    </xf>
    <xf numFmtId="49" fontId="6" fillId="0" borderId="5" xfId="2" applyNumberFormat="1" applyFont="1" applyBorder="1" applyAlignment="1">
      <alignment wrapText="1"/>
    </xf>
    <xf numFmtId="3" fontId="6" fillId="0" borderId="6" xfId="2" applyNumberFormat="1" applyFont="1" applyBorder="1" applyAlignment="1">
      <alignment wrapText="1"/>
    </xf>
    <xf numFmtId="3" fontId="6" fillId="2" borderId="6" xfId="2" applyNumberFormat="1" applyFont="1" applyFill="1" applyBorder="1" applyAlignment="1">
      <alignment wrapText="1"/>
    </xf>
    <xf numFmtId="49" fontId="7" fillId="0" borderId="4" xfId="2" applyNumberFormat="1" applyFont="1" applyBorder="1" applyAlignment="1">
      <alignment wrapText="1"/>
    </xf>
    <xf numFmtId="49" fontId="7" fillId="0" borderId="5" xfId="2" applyNumberFormat="1" applyFont="1" applyBorder="1" applyAlignment="1">
      <alignment wrapText="1"/>
    </xf>
    <xf numFmtId="3" fontId="7" fillId="0" borderId="6" xfId="2" applyNumberFormat="1" applyFont="1" applyBorder="1" applyAlignment="1">
      <alignment wrapText="1"/>
    </xf>
    <xf numFmtId="49" fontId="7" fillId="0" borderId="4" xfId="2" applyNumberFormat="1" applyFont="1" applyFill="1" applyBorder="1" applyAlignment="1">
      <alignment wrapText="1"/>
    </xf>
    <xf numFmtId="49" fontId="7" fillId="0" borderId="5" xfId="2" applyNumberFormat="1" applyFont="1" applyFill="1" applyBorder="1" applyAlignment="1">
      <alignment wrapText="1"/>
    </xf>
    <xf numFmtId="3" fontId="6" fillId="0" borderId="6" xfId="2" applyNumberFormat="1" applyFont="1" applyBorder="1"/>
    <xf numFmtId="3" fontId="7" fillId="0" borderId="6" xfId="2" applyNumberFormat="1" applyFont="1" applyFill="1" applyBorder="1"/>
    <xf numFmtId="0" fontId="6" fillId="0" borderId="7" xfId="2" applyFont="1" applyBorder="1"/>
    <xf numFmtId="49" fontId="7" fillId="0" borderId="8" xfId="2" applyNumberFormat="1" applyFont="1" applyBorder="1" applyAlignment="1">
      <alignment wrapText="1"/>
    </xf>
    <xf numFmtId="3" fontId="7" fillId="0" borderId="9" xfId="2" applyNumberFormat="1" applyFont="1" applyBorder="1"/>
    <xf numFmtId="0" fontId="6" fillId="0" borderId="0" xfId="2" applyFont="1" applyBorder="1"/>
    <xf numFmtId="49" fontId="7" fillId="0" borderId="0" xfId="2" applyNumberFormat="1" applyFont="1" applyBorder="1" applyAlignment="1">
      <alignment wrapText="1"/>
    </xf>
    <xf numFmtId="3" fontId="7" fillId="0" borderId="0" xfId="2" applyNumberFormat="1" applyFont="1" applyBorder="1"/>
    <xf numFmtId="49" fontId="7" fillId="0" borderId="0" xfId="2" applyNumberFormat="1" applyFont="1" applyFill="1" applyBorder="1" applyAlignment="1">
      <alignment wrapText="1"/>
    </xf>
    <xf numFmtId="0" fontId="7" fillId="0" borderId="0" xfId="2" applyFont="1"/>
    <xf numFmtId="2" fontId="7" fillId="0" borderId="0" xfId="2" applyNumberFormat="1" applyFont="1"/>
    <xf numFmtId="166" fontId="7" fillId="0" borderId="0" xfId="1" applyFont="1" applyAlignment="1">
      <alignment horizontal="right"/>
    </xf>
    <xf numFmtId="49" fontId="6" fillId="0" borderId="5" xfId="0" applyNumberFormat="1" applyFont="1" applyBorder="1" applyAlignment="1">
      <alignment wrapText="1"/>
    </xf>
    <xf numFmtId="0" fontId="9" fillId="0" borderId="0" xfId="7" applyFont="1"/>
    <xf numFmtId="0" fontId="11" fillId="0" borderId="0" xfId="7" applyFont="1"/>
    <xf numFmtId="0" fontId="10" fillId="3" borderId="5" xfId="8" applyFont="1" applyFill="1" applyBorder="1" applyAlignment="1">
      <alignment horizontal="center" vertical="center" wrapText="1"/>
    </xf>
    <xf numFmtId="3" fontId="10" fillId="3" borderId="5" xfId="8" applyNumberFormat="1" applyFont="1" applyFill="1" applyBorder="1" applyAlignment="1">
      <alignment horizontal="center" vertical="center"/>
    </xf>
    <xf numFmtId="0" fontId="10" fillId="4" borderId="5" xfId="8" applyFont="1" applyFill="1" applyBorder="1" applyAlignment="1">
      <alignment horizontal="center" vertical="top" wrapText="1"/>
    </xf>
    <xf numFmtId="0" fontId="10" fillId="4" borderId="5" xfId="8" applyFont="1" applyFill="1" applyBorder="1" applyAlignment="1">
      <alignment horizontal="center"/>
    </xf>
    <xf numFmtId="2" fontId="10" fillId="3" borderId="5" xfId="8" applyNumberFormat="1" applyFont="1" applyFill="1" applyBorder="1" applyAlignment="1">
      <alignment horizontal="center"/>
    </xf>
    <xf numFmtId="0" fontId="10" fillId="3" borderId="5" xfId="8" applyFont="1" applyFill="1" applyBorder="1" applyAlignment="1">
      <alignment horizontal="center" vertical="top" wrapText="1"/>
    </xf>
    <xf numFmtId="0" fontId="4" fillId="0" borderId="5" xfId="8" applyFont="1" applyBorder="1" applyAlignment="1">
      <alignment wrapText="1"/>
    </xf>
    <xf numFmtId="0" fontId="11" fillId="0" borderId="5" xfId="7" applyFont="1" applyBorder="1"/>
    <xf numFmtId="0" fontId="9" fillId="0" borderId="0" xfId="7" applyFont="1" applyAlignment="1">
      <alignment horizontal="right"/>
    </xf>
    <xf numFmtId="1" fontId="11" fillId="0" borderId="0" xfId="7" applyNumberFormat="1" applyFont="1"/>
    <xf numFmtId="0" fontId="10" fillId="0" borderId="0" xfId="8" applyFont="1" applyBorder="1" applyAlignment="1">
      <alignment horizontal="center" wrapText="1"/>
    </xf>
    <xf numFmtId="0" fontId="4" fillId="0" borderId="0" xfId="8" applyFont="1" applyBorder="1" applyAlignment="1">
      <alignment horizontal="center"/>
    </xf>
    <xf numFmtId="3" fontId="4" fillId="0" borderId="0" xfId="8" applyNumberFormat="1" applyFont="1" applyBorder="1" applyAlignment="1">
      <alignment horizontal="center"/>
    </xf>
    <xf numFmtId="1" fontId="4" fillId="0" borderId="11" xfId="8" applyNumberFormat="1" applyFont="1" applyBorder="1" applyAlignment="1">
      <alignment horizontal="center"/>
    </xf>
    <xf numFmtId="1" fontId="10" fillId="3" borderId="5" xfId="8" applyNumberFormat="1" applyFont="1" applyFill="1" applyBorder="1" applyAlignment="1">
      <alignment horizontal="center" vertical="center"/>
    </xf>
    <xf numFmtId="0" fontId="10" fillId="3" borderId="5" xfId="8" applyFont="1" applyFill="1" applyBorder="1" applyAlignment="1">
      <alignment horizontal="center"/>
    </xf>
    <xf numFmtId="3" fontId="10" fillId="3" borderId="5" xfId="8" applyNumberFormat="1" applyFont="1" applyFill="1" applyBorder="1" applyAlignment="1">
      <alignment horizontal="center"/>
    </xf>
    <xf numFmtId="1" fontId="10" fillId="3" borderId="5" xfId="8" applyNumberFormat="1" applyFont="1" applyFill="1" applyBorder="1" applyAlignment="1">
      <alignment horizontal="center" vertical="top" wrapText="1"/>
    </xf>
    <xf numFmtId="0" fontId="0" fillId="0" borderId="5" xfId="8" applyFont="1" applyBorder="1" applyAlignment="1">
      <alignment wrapText="1"/>
    </xf>
    <xf numFmtId="0" fontId="4" fillId="0" borderId="5" xfId="8" applyBorder="1" applyAlignment="1">
      <alignment wrapText="1"/>
    </xf>
    <xf numFmtId="0" fontId="4" fillId="0" borderId="5" xfId="8" applyBorder="1" applyAlignment="1">
      <alignment vertical="center" wrapText="1"/>
    </xf>
    <xf numFmtId="0" fontId="4" fillId="0" borderId="0" xfId="8" applyFont="1" applyFill="1" applyBorder="1" applyAlignment="1">
      <alignment wrapText="1"/>
    </xf>
    <xf numFmtId="0" fontId="11" fillId="0" borderId="0" xfId="7" applyFont="1" applyFill="1" applyBorder="1" applyAlignment="1">
      <alignment horizontal="right"/>
    </xf>
    <xf numFmtId="3" fontId="4" fillId="0" borderId="0" xfId="8" applyNumberFormat="1" applyFont="1" applyFill="1" applyBorder="1" applyAlignment="1">
      <alignment horizontal="right"/>
    </xf>
    <xf numFmtId="0" fontId="9" fillId="0" borderId="0" xfId="7" applyFont="1" applyFill="1" applyAlignment="1">
      <alignment horizontal="right"/>
    </xf>
    <xf numFmtId="1" fontId="10" fillId="0" borderId="0" xfId="8" applyNumberFormat="1" applyFont="1" applyFill="1" applyBorder="1" applyAlignment="1">
      <alignment horizontal="right"/>
    </xf>
    <xf numFmtId="0" fontId="10" fillId="0" borderId="0" xfId="8" applyFont="1" applyFill="1" applyBorder="1" applyAlignment="1">
      <alignment wrapText="1"/>
    </xf>
    <xf numFmtId="0" fontId="11" fillId="0" borderId="0" xfId="7" applyFont="1" applyFill="1" applyBorder="1"/>
    <xf numFmtId="3" fontId="4" fillId="0" borderId="0" xfId="8" applyNumberFormat="1" applyFont="1" applyFill="1" applyBorder="1" applyAlignment="1">
      <alignment horizontal="center"/>
    </xf>
    <xf numFmtId="4" fontId="4" fillId="0" borderId="0" xfId="8" applyNumberFormat="1" applyFont="1" applyFill="1" applyBorder="1" applyAlignment="1">
      <alignment horizontal="center"/>
    </xf>
    <xf numFmtId="0" fontId="11" fillId="0" borderId="0" xfId="7" applyFont="1" applyFill="1"/>
    <xf numFmtId="0" fontId="10" fillId="4" borderId="5" xfId="8" applyFont="1" applyFill="1" applyBorder="1" applyAlignment="1">
      <alignment wrapText="1"/>
    </xf>
    <xf numFmtId="0" fontId="9" fillId="4" borderId="5" xfId="7" applyFont="1" applyFill="1" applyBorder="1" applyAlignment="1">
      <alignment horizontal="center"/>
    </xf>
    <xf numFmtId="0" fontId="11" fillId="0" borderId="5" xfId="7" applyFont="1" applyFill="1" applyBorder="1"/>
    <xf numFmtId="0" fontId="4" fillId="0" borderId="0" xfId="8" applyFont="1" applyBorder="1" applyAlignment="1">
      <alignment wrapText="1"/>
    </xf>
    <xf numFmtId="0" fontId="10" fillId="4" borderId="0" xfId="8" applyFont="1" applyFill="1" applyBorder="1" applyAlignment="1">
      <alignment horizontal="left" wrapText="1"/>
    </xf>
    <xf numFmtId="0" fontId="10" fillId="5" borderId="12" xfId="0" applyFont="1" applyFill="1" applyBorder="1" applyAlignment="1">
      <alignment horizontal="center" vertical="center" wrapText="1"/>
    </xf>
    <xf numFmtId="3" fontId="10" fillId="3" borderId="5" xfId="8" applyNumberFormat="1" applyFont="1" applyFill="1" applyBorder="1" applyAlignment="1">
      <alignment horizontal="right"/>
    </xf>
    <xf numFmtId="0" fontId="4" fillId="0" borderId="5" xfId="8" applyFont="1" applyBorder="1" applyAlignment="1">
      <alignment horizontal="left" wrapText="1"/>
    </xf>
    <xf numFmtId="0" fontId="4" fillId="0" borderId="0" xfId="8" applyFont="1" applyBorder="1" applyAlignment="1">
      <alignment horizontal="left" wrapText="1"/>
    </xf>
    <xf numFmtId="3" fontId="4" fillId="0" borderId="0" xfId="8" applyNumberFormat="1" applyFont="1" applyFill="1" applyBorder="1"/>
    <xf numFmtId="3" fontId="9" fillId="0" borderId="0" xfId="7" applyNumberFormat="1" applyFont="1" applyFill="1" applyBorder="1"/>
    <xf numFmtId="0" fontId="4" fillId="0" borderId="0" xfId="8" applyFont="1" applyFill="1" applyBorder="1" applyAlignment="1">
      <alignment horizontal="center"/>
    </xf>
    <xf numFmtId="2" fontId="4" fillId="0" borderId="0" xfId="8" applyNumberFormat="1" applyFont="1" applyFill="1" applyBorder="1" applyAlignment="1">
      <alignment horizontal="center"/>
    </xf>
    <xf numFmtId="0" fontId="4" fillId="0" borderId="0" xfId="8" applyFont="1" applyFill="1" applyBorder="1" applyAlignment="1">
      <alignment horizontal="center" wrapText="1"/>
    </xf>
    <xf numFmtId="0" fontId="10" fillId="0" borderId="0" xfId="8" applyFont="1" applyBorder="1" applyAlignment="1">
      <alignment wrapText="1"/>
    </xf>
    <xf numFmtId="0" fontId="10" fillId="3" borderId="12" xfId="8" applyFont="1" applyFill="1" applyBorder="1" applyAlignment="1">
      <alignment horizontal="center" vertical="top" wrapText="1"/>
    </xf>
    <xf numFmtId="3" fontId="10" fillId="3" borderId="12" xfId="8" applyNumberFormat="1" applyFont="1" applyFill="1" applyBorder="1" applyAlignment="1">
      <alignment horizontal="right"/>
    </xf>
    <xf numFmtId="3" fontId="4" fillId="0" borderId="5" xfId="8" applyNumberFormat="1" applyFont="1" applyFill="1" applyBorder="1" applyAlignment="1">
      <alignment horizontal="right"/>
    </xf>
    <xf numFmtId="0" fontId="10" fillId="4" borderId="15" xfId="8" applyFont="1" applyFill="1" applyBorder="1" applyAlignment="1">
      <alignment horizontal="left" vertical="center" wrapText="1"/>
    </xf>
    <xf numFmtId="0" fontId="10" fillId="3" borderId="12" xfId="8" applyFont="1" applyFill="1" applyBorder="1" applyAlignment="1">
      <alignment horizontal="center" vertical="center" wrapText="1"/>
    </xf>
    <xf numFmtId="0" fontId="9" fillId="4" borderId="5" xfId="7" applyFont="1" applyFill="1" applyBorder="1" applyAlignment="1">
      <alignment horizontal="center" vertical="center" wrapText="1"/>
    </xf>
    <xf numFmtId="3" fontId="11" fillId="0" borderId="0" xfId="7" applyNumberFormat="1" applyFont="1" applyFill="1" applyBorder="1"/>
    <xf numFmtId="0" fontId="10" fillId="4" borderId="15" xfId="8" applyFont="1" applyFill="1" applyBorder="1" applyAlignment="1">
      <alignment wrapText="1"/>
    </xf>
    <xf numFmtId="0" fontId="10" fillId="4" borderId="16" xfId="8" applyFont="1" applyFill="1" applyBorder="1" applyAlignment="1">
      <alignment wrapText="1"/>
    </xf>
    <xf numFmtId="0" fontId="10" fillId="3" borderId="5" xfId="8" applyFont="1" applyFill="1" applyBorder="1" applyAlignment="1">
      <alignment horizontal="center" vertical="center"/>
    </xf>
    <xf numFmtId="0" fontId="4" fillId="0" borderId="4" xfId="8" applyFont="1" applyBorder="1"/>
    <xf numFmtId="0" fontId="0" fillId="0" borderId="4" xfId="8" applyFont="1" applyBorder="1"/>
    <xf numFmtId="0" fontId="10" fillId="0" borderId="20" xfId="8" applyFont="1" applyFill="1" applyBorder="1"/>
    <xf numFmtId="0" fontId="10" fillId="0" borderId="20" xfId="8" applyFont="1" applyFill="1" applyBorder="1" applyAlignment="1">
      <alignment horizontal="center"/>
    </xf>
    <xf numFmtId="0" fontId="9" fillId="0" borderId="20" xfId="7" applyFont="1" applyFill="1" applyBorder="1"/>
    <xf numFmtId="0" fontId="10" fillId="0" borderId="0" xfId="8" applyFont="1" applyFill="1" applyBorder="1"/>
    <xf numFmtId="0" fontId="10" fillId="0" borderId="0" xfId="8" applyFont="1" applyFill="1" applyBorder="1" applyAlignment="1">
      <alignment horizontal="center"/>
    </xf>
    <xf numFmtId="3" fontId="10" fillId="0" borderId="0" xfId="8" applyNumberFormat="1" applyFont="1" applyFill="1" applyBorder="1"/>
    <xf numFmtId="167" fontId="10" fillId="0" borderId="0" xfId="8" applyNumberFormat="1" applyFont="1" applyFill="1" applyBorder="1"/>
    <xf numFmtId="0" fontId="9" fillId="4" borderId="5" xfId="7" applyFont="1" applyFill="1" applyBorder="1"/>
    <xf numFmtId="0" fontId="10" fillId="0" borderId="0" xfId="7" applyFont="1" applyFill="1" applyBorder="1" applyAlignment="1">
      <alignment vertical="center" wrapText="1"/>
    </xf>
    <xf numFmtId="10" fontId="10" fillId="0" borderId="0" xfId="7" applyNumberFormat="1" applyFont="1" applyFill="1" applyBorder="1" applyAlignment="1">
      <alignment horizontal="center" vertical="center" wrapText="1"/>
    </xf>
    <xf numFmtId="3" fontId="11" fillId="0" borderId="0" xfId="7" applyNumberFormat="1" applyFont="1"/>
    <xf numFmtId="4" fontId="11" fillId="0" borderId="0" xfId="7" applyNumberFormat="1" applyFont="1"/>
    <xf numFmtId="0" fontId="11" fillId="0" borderId="5" xfId="7" applyFont="1" applyBorder="1" applyAlignment="1">
      <alignment vertical="top" wrapText="1"/>
    </xf>
    <xf numFmtId="0" fontId="12" fillId="0" borderId="0" xfId="2" applyFont="1" applyFill="1"/>
    <xf numFmtId="0" fontId="9" fillId="4" borderId="5" xfId="7" applyFont="1" applyFill="1" applyBorder="1" applyAlignment="1">
      <alignment horizontal="center" wrapText="1"/>
    </xf>
    <xf numFmtId="0" fontId="13" fillId="4" borderId="5" xfId="7" applyFont="1" applyFill="1" applyBorder="1"/>
    <xf numFmtId="0" fontId="13" fillId="4" borderId="5" xfId="7" applyFont="1" applyFill="1" applyBorder="1" applyAlignment="1">
      <alignment horizontal="center" wrapText="1"/>
    </xf>
    <xf numFmtId="0" fontId="13" fillId="0" borderId="0" xfId="7" applyFont="1"/>
    <xf numFmtId="0" fontId="14" fillId="0" borderId="5" xfId="8" applyFont="1" applyBorder="1" applyAlignment="1">
      <alignment wrapText="1"/>
    </xf>
    <xf numFmtId="0" fontId="16" fillId="0" borderId="14" xfId="8" applyFont="1" applyBorder="1" applyAlignment="1">
      <alignment wrapText="1"/>
    </xf>
    <xf numFmtId="0" fontId="14" fillId="0" borderId="0" xfId="8" applyFont="1" applyFill="1" applyBorder="1" applyAlignment="1">
      <alignment wrapText="1"/>
    </xf>
    <xf numFmtId="0" fontId="16" fillId="3" borderId="5" xfId="8" applyFont="1" applyFill="1" applyBorder="1" applyAlignment="1">
      <alignment horizontal="center" vertical="top" wrapText="1"/>
    </xf>
    <xf numFmtId="0" fontId="16" fillId="3" borderId="5" xfId="8" applyFont="1" applyFill="1" applyBorder="1" applyAlignment="1">
      <alignment horizontal="center"/>
    </xf>
    <xf numFmtId="3" fontId="16" fillId="3" borderId="5" xfId="8" applyNumberFormat="1" applyFont="1" applyFill="1" applyBorder="1" applyAlignment="1">
      <alignment horizontal="center"/>
    </xf>
    <xf numFmtId="0" fontId="14" fillId="0" borderId="5" xfId="8" applyFont="1" applyBorder="1" applyAlignment="1">
      <alignment horizontal="left" wrapText="1"/>
    </xf>
    <xf numFmtId="0" fontId="13" fillId="4" borderId="5" xfId="7" applyFont="1" applyFill="1" applyBorder="1" applyAlignment="1">
      <alignment horizontal="center" vertical="center" wrapText="1"/>
    </xf>
    <xf numFmtId="0" fontId="15" fillId="0" borderId="0" xfId="7" applyFont="1" applyFill="1" applyBorder="1"/>
    <xf numFmtId="0" fontId="15" fillId="0" borderId="0" xfId="7" applyFont="1"/>
    <xf numFmtId="0" fontId="15" fillId="0" borderId="5" xfId="7" applyFont="1" applyBorder="1" applyAlignment="1">
      <alignment wrapText="1"/>
    </xf>
    <xf numFmtId="0" fontId="14" fillId="0" borderId="0" xfId="0" applyFont="1"/>
    <xf numFmtId="168" fontId="0" fillId="0" borderId="0" xfId="1" applyNumberFormat="1" applyFont="1"/>
    <xf numFmtId="168" fontId="6" fillId="0" borderId="0" xfId="1" applyNumberFormat="1" applyFont="1"/>
    <xf numFmtId="0" fontId="4" fillId="0" borderId="0" xfId="8" applyFont="1" applyFill="1" applyBorder="1" applyAlignment="1">
      <alignment horizontal="left" wrapText="1"/>
    </xf>
    <xf numFmtId="4" fontId="10" fillId="0" borderId="0" xfId="8" applyNumberFormat="1" applyFont="1" applyFill="1" applyBorder="1" applyAlignment="1">
      <alignment horizontal="right"/>
    </xf>
    <xf numFmtId="0" fontId="13" fillId="0" borderId="0" xfId="7" applyFont="1" applyAlignment="1">
      <alignment horizontal="right"/>
    </xf>
    <xf numFmtId="10" fontId="10" fillId="0" borderId="5" xfId="7" applyNumberFormat="1" applyFont="1" applyFill="1" applyBorder="1" applyAlignment="1">
      <alignment horizontal="center" vertical="center" wrapText="1"/>
    </xf>
    <xf numFmtId="3" fontId="11" fillId="0" borderId="5" xfId="7" applyNumberFormat="1" applyFont="1" applyFill="1" applyBorder="1"/>
    <xf numFmtId="3" fontId="17" fillId="0" borderId="27" xfId="0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" wrapText="1"/>
    </xf>
    <xf numFmtId="0" fontId="19" fillId="6" borderId="0" xfId="0" applyFont="1" applyFill="1"/>
    <xf numFmtId="4" fontId="19" fillId="7" borderId="0" xfId="0" applyNumberFormat="1" applyFont="1" applyFill="1" applyAlignment="1">
      <alignment horizontal="right"/>
    </xf>
    <xf numFmtId="0" fontId="20" fillId="0" borderId="0" xfId="0" applyFont="1"/>
    <xf numFmtId="0" fontId="19" fillId="0" borderId="0" xfId="0" applyFont="1"/>
    <xf numFmtId="0" fontId="10" fillId="0" borderId="11" xfId="8" applyFont="1" applyBorder="1" applyAlignment="1">
      <alignment wrapText="1"/>
    </xf>
    <xf numFmtId="4" fontId="4" fillId="8" borderId="5" xfId="8" applyNumberFormat="1" applyFill="1" applyBorder="1" applyAlignment="1">
      <alignment horizontal="center"/>
    </xf>
    <xf numFmtId="0" fontId="10" fillId="0" borderId="11" xfId="8" applyFont="1" applyBorder="1" applyAlignment="1">
      <alignment horizontal="center" vertical="center" wrapText="1"/>
    </xf>
    <xf numFmtId="0" fontId="10" fillId="0" borderId="0" xfId="8" applyFont="1" applyAlignment="1">
      <alignment horizontal="center" vertical="center" wrapText="1"/>
    </xf>
    <xf numFmtId="0" fontId="20" fillId="0" borderId="0" xfId="0" applyFont="1" applyAlignment="1">
      <alignment wrapText="1"/>
    </xf>
    <xf numFmtId="0" fontId="10" fillId="2" borderId="5" xfId="8" applyFont="1" applyFill="1" applyBorder="1" applyAlignment="1">
      <alignment horizontal="center" vertical="center" wrapText="1"/>
    </xf>
    <xf numFmtId="2" fontId="10" fillId="2" borderId="5" xfId="8" applyNumberFormat="1" applyFont="1" applyFill="1" applyBorder="1" applyAlignment="1">
      <alignment horizontal="center" vertical="center"/>
    </xf>
    <xf numFmtId="3" fontId="10" fillId="2" borderId="5" xfId="8" applyNumberFormat="1" applyFont="1" applyFill="1" applyBorder="1" applyAlignment="1">
      <alignment horizontal="center" vertical="center" wrapText="1"/>
    </xf>
    <xf numFmtId="0" fontId="20" fillId="0" borderId="18" xfId="0" applyFont="1" applyBorder="1"/>
    <xf numFmtId="0" fontId="10" fillId="2" borderId="5" xfId="8" applyFont="1" applyFill="1" applyBorder="1" applyAlignment="1">
      <alignment horizontal="center" vertical="top" wrapText="1"/>
    </xf>
    <xf numFmtId="0" fontId="10" fillId="2" borderId="5" xfId="8" applyFont="1" applyFill="1" applyBorder="1" applyAlignment="1">
      <alignment horizontal="center"/>
    </xf>
    <xf numFmtId="2" fontId="10" fillId="2" borderId="5" xfId="8" applyNumberFormat="1" applyFont="1" applyFill="1" applyBorder="1" applyAlignment="1">
      <alignment horizontal="center"/>
    </xf>
    <xf numFmtId="0" fontId="4" fillId="8" borderId="5" xfId="8" applyFill="1" applyBorder="1" applyAlignment="1">
      <alignment horizontal="center" wrapText="1"/>
    </xf>
    <xf numFmtId="0" fontId="4" fillId="8" borderId="5" xfId="8" applyFill="1" applyBorder="1" applyAlignment="1">
      <alignment horizontal="center"/>
    </xf>
    <xf numFmtId="3" fontId="4" fillId="8" borderId="5" xfId="8" applyNumberFormat="1" applyFill="1" applyBorder="1" applyAlignment="1">
      <alignment horizontal="center"/>
    </xf>
    <xf numFmtId="2" fontId="4" fillId="8" borderId="5" xfId="8" applyNumberFormat="1" applyFill="1" applyBorder="1" applyAlignment="1">
      <alignment horizontal="center"/>
    </xf>
    <xf numFmtId="4" fontId="4" fillId="7" borderId="5" xfId="8" applyNumberFormat="1" applyFill="1" applyBorder="1" applyAlignment="1">
      <alignment horizontal="center"/>
    </xf>
    <xf numFmtId="4" fontId="4" fillId="8" borderId="5" xfId="8" applyNumberFormat="1" applyFill="1" applyBorder="1" applyAlignment="1">
      <alignment horizontal="center" wrapText="1"/>
    </xf>
    <xf numFmtId="0" fontId="20" fillId="0" borderId="5" xfId="0" applyFont="1" applyBorder="1"/>
    <xf numFmtId="4" fontId="20" fillId="8" borderId="5" xfId="0" applyNumberFormat="1" applyFont="1" applyFill="1" applyBorder="1"/>
    <xf numFmtId="4" fontId="20" fillId="0" borderId="0" xfId="0" applyNumberFormat="1" applyFont="1"/>
    <xf numFmtId="4" fontId="19" fillId="0" borderId="0" xfId="0" applyNumberFormat="1" applyFont="1" applyAlignment="1">
      <alignment horizontal="right"/>
    </xf>
    <xf numFmtId="4" fontId="19" fillId="7" borderId="0" xfId="0" applyNumberFormat="1" applyFont="1" applyFill="1" applyAlignment="1">
      <alignment horizontal="center"/>
    </xf>
    <xf numFmtId="0" fontId="10" fillId="0" borderId="10" xfId="8" applyFont="1" applyBorder="1" applyAlignment="1">
      <alignment wrapText="1"/>
    </xf>
    <xf numFmtId="0" fontId="10" fillId="0" borderId="11" xfId="8" applyFont="1" applyBorder="1" applyAlignment="1">
      <alignment horizontal="center" wrapText="1"/>
    </xf>
    <xf numFmtId="0" fontId="4" fillId="0" borderId="11" xfId="8" applyBorder="1" applyAlignment="1">
      <alignment horizontal="center"/>
    </xf>
    <xf numFmtId="3" fontId="4" fillId="0" borderId="11" xfId="8" applyNumberFormat="1" applyBorder="1" applyAlignment="1">
      <alignment horizontal="center"/>
    </xf>
    <xf numFmtId="3" fontId="10" fillId="2" borderId="5" xfId="8" applyNumberFormat="1" applyFont="1" applyFill="1" applyBorder="1" applyAlignment="1">
      <alignment horizontal="center" vertical="center"/>
    </xf>
    <xf numFmtId="3" fontId="10" fillId="2" borderId="5" xfId="8" applyNumberFormat="1" applyFont="1" applyFill="1" applyBorder="1" applyAlignment="1">
      <alignment horizontal="center"/>
    </xf>
    <xf numFmtId="4" fontId="10" fillId="0" borderId="0" xfId="8" applyNumberFormat="1" applyFont="1" applyAlignment="1">
      <alignment horizontal="left"/>
    </xf>
    <xf numFmtId="0" fontId="4" fillId="0" borderId="0" xfId="8" applyAlignment="1">
      <alignment wrapText="1"/>
    </xf>
    <xf numFmtId="4" fontId="4" fillId="0" borderId="0" xfId="8" applyNumberFormat="1" applyAlignment="1">
      <alignment horizontal="center"/>
    </xf>
    <xf numFmtId="4" fontId="10" fillId="7" borderId="0" xfId="8" applyNumberFormat="1" applyFont="1" applyFill="1" applyAlignment="1">
      <alignment horizontal="center"/>
    </xf>
    <xf numFmtId="3" fontId="4" fillId="0" borderId="0" xfId="8" applyNumberFormat="1" applyAlignment="1">
      <alignment horizontal="center"/>
    </xf>
    <xf numFmtId="0" fontId="19" fillId="0" borderId="0" xfId="0" applyFont="1" applyAlignment="1">
      <alignment horizontal="right"/>
    </xf>
    <xf numFmtId="4" fontId="10" fillId="0" borderId="0" xfId="8" applyNumberFormat="1" applyFont="1" applyAlignment="1">
      <alignment horizontal="center"/>
    </xf>
    <xf numFmtId="0" fontId="19" fillId="2" borderId="5" xfId="0" applyFont="1" applyFill="1" applyBorder="1" applyAlignment="1">
      <alignment horizontal="center"/>
    </xf>
    <xf numFmtId="4" fontId="20" fillId="8" borderId="5" xfId="0" applyNumberFormat="1" applyFont="1" applyFill="1" applyBorder="1" applyAlignment="1">
      <alignment horizontal="center"/>
    </xf>
    <xf numFmtId="4" fontId="20" fillId="7" borderId="5" xfId="0" applyNumberFormat="1" applyFont="1" applyFill="1" applyBorder="1" applyAlignment="1">
      <alignment horizontal="center"/>
    </xf>
    <xf numFmtId="4" fontId="19" fillId="0" borderId="0" xfId="0" applyNumberFormat="1" applyFont="1" applyAlignment="1">
      <alignment horizontal="center"/>
    </xf>
    <xf numFmtId="0" fontId="21" fillId="0" borderId="0" xfId="8" applyFont="1" applyAlignment="1">
      <alignment horizontal="left" wrapText="1"/>
    </xf>
    <xf numFmtId="0" fontId="4" fillId="0" borderId="5" xfId="8" applyBorder="1" applyAlignment="1">
      <alignment horizontal="left" wrapText="1"/>
    </xf>
    <xf numFmtId="0" fontId="4" fillId="0" borderId="0" xfId="8" applyAlignment="1">
      <alignment horizontal="center" wrapText="1"/>
    </xf>
    <xf numFmtId="4" fontId="20" fillId="0" borderId="0" xfId="0" applyNumberFormat="1" applyFont="1" applyAlignment="1">
      <alignment horizontal="center"/>
    </xf>
    <xf numFmtId="3" fontId="10" fillId="2" borderId="5" xfId="8" applyNumberFormat="1" applyFont="1" applyFill="1" applyBorder="1" applyAlignment="1">
      <alignment horizontal="right"/>
    </xf>
    <xf numFmtId="4" fontId="4" fillId="8" borderId="5" xfId="8" applyNumberFormat="1" applyFill="1" applyBorder="1"/>
    <xf numFmtId="0" fontId="4" fillId="0" borderId="0" xfId="8" applyAlignment="1">
      <alignment horizontal="left" wrapText="1"/>
    </xf>
    <xf numFmtId="4" fontId="4" fillId="0" borderId="0" xfId="8" applyNumberFormat="1"/>
    <xf numFmtId="0" fontId="4" fillId="0" borderId="0" xfId="8" applyAlignment="1">
      <alignment horizontal="center"/>
    </xf>
    <xf numFmtId="4" fontId="4" fillId="7" borderId="5" xfId="8" applyNumberFormat="1" applyFill="1" applyBorder="1" applyAlignment="1">
      <alignment horizontal="center" wrapText="1"/>
    </xf>
    <xf numFmtId="4" fontId="19" fillId="8" borderId="5" xfId="0" applyNumberFormat="1" applyFont="1" applyFill="1" applyBorder="1" applyAlignment="1">
      <alignment horizontal="right"/>
    </xf>
    <xf numFmtId="4" fontId="21" fillId="0" borderId="0" xfId="8" applyNumberFormat="1" applyFont="1" applyAlignment="1">
      <alignment horizontal="left" wrapText="1"/>
    </xf>
    <xf numFmtId="4" fontId="10" fillId="7" borderId="0" xfId="8" applyNumberFormat="1" applyFont="1" applyFill="1" applyAlignment="1">
      <alignment horizontal="center" wrapText="1"/>
    </xf>
    <xf numFmtId="0" fontId="10" fillId="0" borderId="0" xfId="8" applyFont="1" applyAlignment="1">
      <alignment wrapText="1"/>
    </xf>
    <xf numFmtId="0" fontId="10" fillId="2" borderId="12" xfId="8" applyFont="1" applyFill="1" applyBorder="1" applyAlignment="1">
      <alignment horizontal="center"/>
    </xf>
    <xf numFmtId="3" fontId="10" fillId="2" borderId="12" xfId="8" applyNumberFormat="1" applyFont="1" applyFill="1" applyBorder="1" applyAlignment="1">
      <alignment horizontal="center"/>
    </xf>
    <xf numFmtId="0" fontId="4" fillId="0" borderId="23" xfId="8" applyBorder="1" applyAlignment="1">
      <alignment horizontal="left" wrapText="1"/>
    </xf>
    <xf numFmtId="4" fontId="4" fillId="8" borderId="5" xfId="8" applyNumberForma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wrapText="1"/>
    </xf>
    <xf numFmtId="0" fontId="20" fillId="8" borderId="5" xfId="0" applyFont="1" applyFill="1" applyBorder="1"/>
    <xf numFmtId="0" fontId="20" fillId="7" borderId="5" xfId="0" applyFont="1" applyFill="1" applyBorder="1"/>
    <xf numFmtId="0" fontId="19" fillId="0" borderId="0" xfId="0" applyFont="1" applyAlignment="1">
      <alignment horizontal="center"/>
    </xf>
    <xf numFmtId="3" fontId="19" fillId="7" borderId="0" xfId="0" applyNumberFormat="1" applyFont="1" applyFill="1"/>
    <xf numFmtId="3" fontId="20" fillId="0" borderId="0" xfId="0" applyNumberFormat="1" applyFont="1"/>
    <xf numFmtId="4" fontId="4" fillId="0" borderId="5" xfId="0" applyNumberFormat="1" applyFont="1" applyBorder="1" applyAlignment="1">
      <alignment vertical="center" wrapText="1"/>
    </xf>
    <xf numFmtId="0" fontId="20" fillId="0" borderId="5" xfId="0" applyFont="1" applyBorder="1" applyAlignment="1">
      <alignment wrapText="1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0" fontId="10" fillId="2" borderId="5" xfId="8" applyFont="1" applyFill="1" applyBorder="1" applyAlignment="1">
      <alignment horizontal="center" vertical="center"/>
    </xf>
    <xf numFmtId="3" fontId="20" fillId="8" borderId="5" xfId="0" applyNumberFormat="1" applyFont="1" applyFill="1" applyBorder="1" applyAlignment="1">
      <alignment horizontal="center"/>
    </xf>
    <xf numFmtId="0" fontId="21" fillId="0" borderId="0" xfId="8" applyFont="1" applyAlignment="1">
      <alignment wrapText="1"/>
    </xf>
    <xf numFmtId="0" fontId="10" fillId="6" borderId="0" xfId="8" applyFont="1" applyFill="1" applyAlignment="1">
      <alignment wrapText="1"/>
    </xf>
    <xf numFmtId="0" fontId="20" fillId="6" borderId="0" xfId="0" applyFont="1" applyFill="1"/>
    <xf numFmtId="0" fontId="19" fillId="6" borderId="0" xfId="0" applyFont="1" applyFill="1" applyAlignment="1">
      <alignment horizontal="right"/>
    </xf>
    <xf numFmtId="3" fontId="20" fillId="6" borderId="0" xfId="0" applyNumberFormat="1" applyFont="1" applyFill="1"/>
    <xf numFmtId="2" fontId="19" fillId="7" borderId="0" xfId="0" applyNumberFormat="1" applyFont="1" applyFill="1" applyAlignment="1">
      <alignment horizontal="right"/>
    </xf>
    <xf numFmtId="3" fontId="10" fillId="2" borderId="6" xfId="8" applyNumberFormat="1" applyFont="1" applyFill="1" applyBorder="1" applyAlignment="1">
      <alignment horizontal="center" vertical="center"/>
    </xf>
    <xf numFmtId="0" fontId="4" fillId="0" borderId="5" xfId="8" applyBorder="1"/>
    <xf numFmtId="1" fontId="4" fillId="8" borderId="5" xfId="8" applyNumberFormat="1" applyFill="1" applyBorder="1"/>
    <xf numFmtId="1" fontId="20" fillId="8" borderId="5" xfId="0" applyNumberFormat="1" applyFont="1" applyFill="1" applyBorder="1"/>
    <xf numFmtId="1" fontId="4" fillId="7" borderId="21" xfId="8" applyNumberFormat="1" applyFill="1" applyBorder="1" applyAlignment="1">
      <alignment horizontal="center"/>
    </xf>
    <xf numFmtId="4" fontId="4" fillId="7" borderId="6" xfId="8" applyNumberFormat="1" applyFill="1" applyBorder="1" applyAlignment="1">
      <alignment horizontal="center"/>
    </xf>
    <xf numFmtId="1" fontId="4" fillId="8" borderId="5" xfId="8" applyNumberFormat="1" applyFill="1" applyBorder="1" applyAlignment="1">
      <alignment wrapText="1"/>
    </xf>
    <xf numFmtId="1" fontId="20" fillId="8" borderId="5" xfId="0" applyNumberFormat="1" applyFont="1" applyFill="1" applyBorder="1" applyAlignment="1">
      <alignment wrapText="1"/>
    </xf>
    <xf numFmtId="1" fontId="4" fillId="7" borderId="21" xfId="8" applyNumberFormat="1" applyFill="1" applyBorder="1" applyAlignment="1">
      <alignment horizontal="center" wrapText="1"/>
    </xf>
    <xf numFmtId="0" fontId="19" fillId="0" borderId="0" xfId="0" applyFont="1" applyAlignment="1">
      <alignment horizontal="right" wrapText="1"/>
    </xf>
    <xf numFmtId="0" fontId="10" fillId="0" borderId="0" xfId="8" applyFont="1" applyAlignment="1">
      <alignment horizontal="center" wrapText="1"/>
    </xf>
    <xf numFmtId="3" fontId="10" fillId="0" borderId="20" xfId="8" applyNumberFormat="1" applyFont="1" applyBorder="1"/>
    <xf numFmtId="4" fontId="20" fillId="0" borderId="20" xfId="0" applyNumberFormat="1" applyFont="1" applyBorder="1"/>
    <xf numFmtId="4" fontId="10" fillId="0" borderId="20" xfId="8" applyNumberFormat="1" applyFont="1" applyBorder="1" applyAlignment="1">
      <alignment horizontal="center"/>
    </xf>
    <xf numFmtId="4" fontId="10" fillId="7" borderId="20" xfId="8" applyNumberFormat="1" applyFont="1" applyFill="1" applyBorder="1" applyAlignment="1">
      <alignment horizontal="center"/>
    </xf>
    <xf numFmtId="0" fontId="12" fillId="0" borderId="0" xfId="0" applyFont="1"/>
    <xf numFmtId="3" fontId="22" fillId="0" borderId="0" xfId="8" applyNumberFormat="1" applyFont="1"/>
    <xf numFmtId="4" fontId="12" fillId="0" borderId="0" xfId="0" applyNumberFormat="1" applyFont="1"/>
    <xf numFmtId="4" fontId="22" fillId="0" borderId="0" xfId="8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4" fillId="2" borderId="5" xfId="8" applyFill="1" applyBorder="1" applyAlignment="1">
      <alignment wrapText="1"/>
    </xf>
    <xf numFmtId="0" fontId="10" fillId="0" borderId="5" xfId="8" applyFont="1" applyBorder="1" applyAlignment="1">
      <alignment wrapText="1"/>
    </xf>
    <xf numFmtId="4" fontId="4" fillId="0" borderId="5" xfId="0" applyNumberFormat="1" applyFont="1" applyBorder="1" applyAlignment="1">
      <alignment horizontal="center" vertical="center" wrapText="1"/>
    </xf>
    <xf numFmtId="2" fontId="20" fillId="7" borderId="5" xfId="0" applyNumberFormat="1" applyFont="1" applyFill="1" applyBorder="1" applyAlignment="1">
      <alignment horizontal="center" vertical="center"/>
    </xf>
    <xf numFmtId="4" fontId="4" fillId="7" borderId="5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/>
    </xf>
    <xf numFmtId="2" fontId="20" fillId="7" borderId="5" xfId="0" applyNumberFormat="1" applyFont="1" applyFill="1" applyBorder="1" applyAlignment="1">
      <alignment horizontal="center"/>
    </xf>
    <xf numFmtId="0" fontId="19" fillId="0" borderId="20" xfId="0" applyFont="1" applyBorder="1" applyAlignment="1">
      <alignment horizontal="center"/>
    </xf>
    <xf numFmtId="2" fontId="19" fillId="7" borderId="0" xfId="0" applyNumberFormat="1" applyFont="1" applyFill="1" applyAlignment="1">
      <alignment horizontal="center"/>
    </xf>
    <xf numFmtId="1" fontId="20" fillId="8" borderId="5" xfId="0" applyNumberFormat="1" applyFont="1" applyFill="1" applyBorder="1" applyAlignment="1">
      <alignment horizontal="center"/>
    </xf>
    <xf numFmtId="2" fontId="20" fillId="8" borderId="5" xfId="0" applyNumberFormat="1" applyFont="1" applyFill="1" applyBorder="1" applyAlignment="1">
      <alignment horizontal="center"/>
    </xf>
    <xf numFmtId="1" fontId="20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4" fontId="19" fillId="7" borderId="5" xfId="0" applyNumberFormat="1" applyFont="1" applyFill="1" applyBorder="1" applyAlignment="1">
      <alignment horizontal="center"/>
    </xf>
    <xf numFmtId="4" fontId="19" fillId="7" borderId="0" xfId="0" applyNumberFormat="1" applyFont="1" applyFill="1"/>
    <xf numFmtId="49" fontId="10" fillId="6" borderId="0" xfId="0" applyNumberFormat="1" applyFont="1" applyFill="1" applyAlignment="1">
      <alignment wrapText="1"/>
    </xf>
    <xf numFmtId="3" fontId="4" fillId="8" borderId="5" xfId="8" applyNumberFormat="1" applyFill="1" applyBorder="1" applyAlignment="1">
      <alignment horizontal="center" wrapText="1"/>
    </xf>
    <xf numFmtId="3" fontId="20" fillId="8" borderId="5" xfId="0" applyNumberFormat="1" applyFont="1" applyFill="1" applyBorder="1"/>
    <xf numFmtId="2" fontId="4" fillId="0" borderId="0" xfId="8" applyNumberFormat="1" applyAlignment="1">
      <alignment horizontal="center"/>
    </xf>
    <xf numFmtId="2" fontId="10" fillId="6" borderId="0" xfId="0" applyNumberFormat="1" applyFont="1" applyFill="1" applyAlignment="1">
      <alignment wrapText="1"/>
    </xf>
    <xf numFmtId="2" fontId="19" fillId="7" borderId="0" xfId="0" applyNumberFormat="1" applyFont="1" applyFill="1"/>
    <xf numFmtId="0" fontId="20" fillId="0" borderId="5" xfId="0" applyFont="1" applyBorder="1" applyAlignment="1">
      <alignment horizontal="left" wrapText="1"/>
    </xf>
    <xf numFmtId="2" fontId="19" fillId="7" borderId="0" xfId="0" applyNumberFormat="1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2" fontId="19" fillId="2" borderId="5" xfId="0" applyNumberFormat="1" applyFont="1" applyFill="1" applyBorder="1" applyAlignment="1">
      <alignment horizontal="center" vertical="center"/>
    </xf>
    <xf numFmtId="0" fontId="20" fillId="8" borderId="5" xfId="0" applyFont="1" applyFill="1" applyBorder="1" applyAlignment="1">
      <alignment horizontal="center" vertical="center"/>
    </xf>
    <xf numFmtId="3" fontId="19" fillId="7" borderId="5" xfId="0" applyNumberFormat="1" applyFont="1" applyFill="1" applyBorder="1" applyAlignment="1">
      <alignment horizontal="center" vertical="center"/>
    </xf>
    <xf numFmtId="2" fontId="19" fillId="7" borderId="5" xfId="0" applyNumberFormat="1" applyFont="1" applyFill="1" applyBorder="1" applyAlignment="1">
      <alignment horizontal="center" vertical="center"/>
    </xf>
    <xf numFmtId="2" fontId="19" fillId="8" borderId="5" xfId="0" applyNumberFormat="1" applyFont="1" applyFill="1" applyBorder="1" applyAlignment="1">
      <alignment horizontal="center" vertical="center"/>
    </xf>
    <xf numFmtId="0" fontId="19" fillId="9" borderId="0" xfId="0" applyFont="1" applyFill="1"/>
    <xf numFmtId="0" fontId="20" fillId="9" borderId="0" xfId="0" applyFont="1" applyFill="1"/>
    <xf numFmtId="49" fontId="7" fillId="0" borderId="1" xfId="2" applyNumberFormat="1" applyFont="1" applyBorder="1" applyAlignment="1">
      <alignment vertical="center" wrapText="1"/>
    </xf>
    <xf numFmtId="49" fontId="7" fillId="0" borderId="2" xfId="2" applyNumberFormat="1" applyFont="1" applyBorder="1" applyAlignment="1">
      <alignment vertical="center" wrapText="1"/>
    </xf>
    <xf numFmtId="49" fontId="7" fillId="0" borderId="3" xfId="2" applyNumberFormat="1" applyFont="1" applyBorder="1" applyAlignment="1">
      <alignment horizontal="center" vertical="center" wrapText="1"/>
    </xf>
    <xf numFmtId="3" fontId="7" fillId="2" borderId="6" xfId="2" applyNumberFormat="1" applyFont="1" applyFill="1" applyBorder="1" applyAlignment="1">
      <alignment horizontal="right" wrapText="1"/>
    </xf>
    <xf numFmtId="3" fontId="6" fillId="0" borderId="6" xfId="2" applyNumberFormat="1" applyFont="1" applyBorder="1" applyAlignment="1">
      <alignment horizontal="right" wrapText="1"/>
    </xf>
    <xf numFmtId="3" fontId="6" fillId="2" borderId="6" xfId="2" applyNumberFormat="1" applyFont="1" applyFill="1" applyBorder="1" applyAlignment="1">
      <alignment horizontal="right" wrapText="1"/>
    </xf>
    <xf numFmtId="3" fontId="7" fillId="0" borderId="6" xfId="2" applyNumberFormat="1" applyFont="1" applyBorder="1" applyAlignment="1">
      <alignment horizontal="right" wrapText="1"/>
    </xf>
    <xf numFmtId="3" fontId="6" fillId="0" borderId="6" xfId="2" applyNumberFormat="1" applyFont="1" applyBorder="1" applyAlignment="1">
      <alignment horizontal="right"/>
    </xf>
    <xf numFmtId="3" fontId="7" fillId="0" borderId="6" xfId="2" applyNumberFormat="1" applyFont="1" applyBorder="1" applyAlignment="1">
      <alignment horizontal="right"/>
    </xf>
    <xf numFmtId="3" fontId="7" fillId="0" borderId="9" xfId="2" applyNumberFormat="1" applyFont="1" applyBorder="1" applyAlignment="1">
      <alignment horizontal="right"/>
    </xf>
    <xf numFmtId="3" fontId="6" fillId="0" borderId="0" xfId="2" applyNumberFormat="1" applyFont="1"/>
    <xf numFmtId="49" fontId="7" fillId="0" borderId="0" xfId="2" applyNumberFormat="1" applyFont="1" applyAlignment="1">
      <alignment wrapText="1"/>
    </xf>
    <xf numFmtId="165" fontId="6" fillId="0" borderId="0" xfId="2" applyNumberFormat="1" applyFont="1"/>
    <xf numFmtId="166" fontId="6" fillId="0" borderId="0" xfId="1" applyFont="1"/>
    <xf numFmtId="165" fontId="7" fillId="0" borderId="0" xfId="2" applyNumberFormat="1" applyFont="1"/>
    <xf numFmtId="0" fontId="20" fillId="0" borderId="20" xfId="0" applyFont="1" applyBorder="1"/>
    <xf numFmtId="3" fontId="20" fillId="0" borderId="20" xfId="0" applyNumberFormat="1" applyFont="1" applyBorder="1"/>
    <xf numFmtId="4" fontId="19" fillId="0" borderId="20" xfId="0" applyNumberFormat="1" applyFont="1" applyBorder="1" applyAlignment="1">
      <alignment horizontal="center"/>
    </xf>
    <xf numFmtId="4" fontId="19" fillId="7" borderId="20" xfId="0" applyNumberFormat="1" applyFont="1" applyFill="1" applyBorder="1" applyAlignment="1">
      <alignment horizontal="center"/>
    </xf>
    <xf numFmtId="2" fontId="19" fillId="7" borderId="0" xfId="0" applyNumberFormat="1" applyFont="1" applyFill="1" applyAlignment="1">
      <alignment horizontal="right" vertical="center"/>
    </xf>
    <xf numFmtId="0" fontId="12" fillId="0" borderId="0" xfId="0" applyFont="1" applyAlignment="1">
      <alignment vertical="center" wrapText="1"/>
    </xf>
    <xf numFmtId="3" fontId="20" fillId="0" borderId="0" xfId="0" applyNumberFormat="1" applyFont="1" applyAlignment="1">
      <alignment horizontal="center"/>
    </xf>
    <xf numFmtId="49" fontId="18" fillId="0" borderId="5" xfId="2" applyNumberFormat="1" applyFont="1" applyBorder="1" applyAlignment="1">
      <alignment wrapText="1"/>
    </xf>
    <xf numFmtId="0" fontId="19" fillId="2" borderId="21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20" fillId="0" borderId="0" xfId="0" applyFont="1" applyFill="1" applyBorder="1"/>
    <xf numFmtId="3" fontId="20" fillId="7" borderId="21" xfId="0" applyNumberFormat="1" applyFont="1" applyFill="1" applyBorder="1"/>
    <xf numFmtId="4" fontId="4" fillId="7" borderId="21" xfId="8" applyNumberFormat="1" applyFill="1" applyBorder="1" applyAlignment="1">
      <alignment horizontal="center"/>
    </xf>
    <xf numFmtId="2" fontId="19" fillId="0" borderId="0" xfId="0" applyNumberFormat="1" applyFont="1" applyFill="1" applyBorder="1" applyAlignment="1">
      <alignment horizontal="right"/>
    </xf>
    <xf numFmtId="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right"/>
    </xf>
    <xf numFmtId="49" fontId="7" fillId="0" borderId="1" xfId="2" applyNumberFormat="1" applyFont="1" applyBorder="1" applyAlignment="1">
      <alignment horizontal="left" vertical="center" wrapText="1"/>
    </xf>
    <xf numFmtId="49" fontId="7" fillId="0" borderId="2" xfId="2" applyNumberFormat="1" applyFont="1" applyBorder="1" applyAlignment="1">
      <alignment horizontal="left" vertical="center" wrapText="1"/>
    </xf>
    <xf numFmtId="49" fontId="7" fillId="2" borderId="4" xfId="2" applyNumberFormat="1" applyFont="1" applyFill="1" applyBorder="1" applyAlignment="1">
      <alignment horizontal="left" vertical="center" wrapText="1"/>
    </xf>
    <xf numFmtId="49" fontId="7" fillId="2" borderId="5" xfId="2" applyNumberFormat="1" applyFont="1" applyFill="1" applyBorder="1" applyAlignment="1">
      <alignment horizontal="left" vertical="center" wrapText="1"/>
    </xf>
    <xf numFmtId="3" fontId="7" fillId="2" borderId="6" xfId="2" applyNumberFormat="1" applyFont="1" applyFill="1" applyBorder="1" applyAlignment="1">
      <alignment horizontal="right" vertical="center" wrapText="1"/>
    </xf>
    <xf numFmtId="49" fontId="6" fillId="0" borderId="4" xfId="2" applyNumberFormat="1" applyFont="1" applyBorder="1" applyAlignment="1">
      <alignment horizontal="left" vertical="center" wrapText="1"/>
    </xf>
    <xf numFmtId="49" fontId="6" fillId="0" borderId="5" xfId="2" applyNumberFormat="1" applyFont="1" applyBorder="1" applyAlignment="1">
      <alignment horizontal="left" vertical="center" wrapText="1"/>
    </xf>
    <xf numFmtId="3" fontId="6" fillId="0" borderId="6" xfId="2" applyNumberFormat="1" applyFont="1" applyBorder="1" applyAlignment="1">
      <alignment horizontal="right" vertical="center" wrapText="1"/>
    </xf>
    <xf numFmtId="3" fontId="6" fillId="2" borderId="6" xfId="2" applyNumberFormat="1" applyFont="1" applyFill="1" applyBorder="1" applyAlignment="1">
      <alignment horizontal="right" vertical="center" wrapText="1"/>
    </xf>
    <xf numFmtId="49" fontId="7" fillId="0" borderId="4" xfId="2" applyNumberFormat="1" applyFont="1" applyBorder="1" applyAlignment="1">
      <alignment horizontal="left" vertical="center" wrapText="1"/>
    </xf>
    <xf numFmtId="49" fontId="7" fillId="0" borderId="5" xfId="2" applyNumberFormat="1" applyFont="1" applyBorder="1" applyAlignment="1">
      <alignment horizontal="left" vertical="center" wrapText="1"/>
    </xf>
    <xf numFmtId="3" fontId="7" fillId="0" borderId="6" xfId="2" applyNumberFormat="1" applyFont="1" applyBorder="1" applyAlignment="1">
      <alignment horizontal="right" vertical="center" wrapText="1"/>
    </xf>
    <xf numFmtId="0" fontId="6" fillId="0" borderId="7" xfId="2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 wrapText="1"/>
    </xf>
    <xf numFmtId="3" fontId="7" fillId="0" borderId="9" xfId="2" applyNumberFormat="1" applyFont="1" applyBorder="1" applyAlignment="1">
      <alignment horizontal="right" vertical="center" wrapText="1"/>
    </xf>
    <xf numFmtId="0" fontId="6" fillId="0" borderId="0" xfId="2" applyFont="1" applyAlignment="1">
      <alignment horizontal="right" vertical="center" wrapText="1"/>
    </xf>
    <xf numFmtId="0" fontId="7" fillId="0" borderId="0" xfId="2" applyFont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4" fillId="0" borderId="5" xfId="8" applyBorder="1" applyAlignment="1">
      <alignment horizontal="left" vertical="center" wrapText="1"/>
    </xf>
    <xf numFmtId="0" fontId="10" fillId="11" borderId="13" xfId="8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0" fillId="11" borderId="5" xfId="8" applyFont="1" applyFill="1" applyBorder="1" applyAlignment="1">
      <alignment horizontal="center" vertical="center"/>
    </xf>
    <xf numFmtId="168" fontId="20" fillId="0" borderId="0" xfId="1" applyNumberFormat="1" applyFont="1"/>
    <xf numFmtId="4" fontId="20" fillId="11" borderId="5" xfId="0" applyNumberFormat="1" applyFont="1" applyFill="1" applyBorder="1" applyAlignment="1">
      <alignment horizontal="center"/>
    </xf>
    <xf numFmtId="0" fontId="20" fillId="8" borderId="5" xfId="0" applyFont="1" applyFill="1" applyBorder="1" applyAlignment="1">
      <alignment horizontal="center"/>
    </xf>
    <xf numFmtId="3" fontId="20" fillId="11" borderId="5" xfId="0" applyNumberFormat="1" applyFont="1" applyFill="1" applyBorder="1" applyAlignment="1">
      <alignment horizontal="center"/>
    </xf>
    <xf numFmtId="0" fontId="20" fillId="11" borderId="5" xfId="0" applyFont="1" applyFill="1" applyBorder="1" applyAlignment="1">
      <alignment horizontal="center" vertical="center"/>
    </xf>
    <xf numFmtId="4" fontId="20" fillId="0" borderId="5" xfId="0" applyNumberFormat="1" applyFont="1" applyFill="1" applyBorder="1" applyAlignment="1">
      <alignment horizontal="center"/>
    </xf>
    <xf numFmtId="4" fontId="26" fillId="7" borderId="5" xfId="0" applyNumberFormat="1" applyFont="1" applyFill="1" applyBorder="1" applyAlignment="1">
      <alignment horizontal="center"/>
    </xf>
    <xf numFmtId="2" fontId="27" fillId="7" borderId="5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horizontal="left" wrapText="1"/>
    </xf>
    <xf numFmtId="3" fontId="11" fillId="0" borderId="0" xfId="7" applyNumberFormat="1" applyFont="1" applyFill="1"/>
    <xf numFmtId="1" fontId="9" fillId="12" borderId="0" xfId="7" applyNumberFormat="1" applyFont="1" applyFill="1"/>
    <xf numFmtId="0" fontId="4" fillId="11" borderId="5" xfId="8" applyFont="1" applyFill="1" applyBorder="1" applyAlignment="1">
      <alignment horizontal="right" wrapText="1"/>
    </xf>
    <xf numFmtId="0" fontId="4" fillId="11" borderId="5" xfId="8" applyFont="1" applyFill="1" applyBorder="1" applyAlignment="1">
      <alignment horizontal="right"/>
    </xf>
    <xf numFmtId="3" fontId="4" fillId="11" borderId="5" xfId="8" applyNumberFormat="1" applyFont="1" applyFill="1" applyBorder="1" applyAlignment="1">
      <alignment horizontal="right"/>
    </xf>
    <xf numFmtId="2" fontId="4" fillId="11" borderId="5" xfId="8" applyNumberFormat="1" applyFont="1" applyFill="1" applyBorder="1" applyAlignment="1">
      <alignment horizontal="right"/>
    </xf>
    <xf numFmtId="4" fontId="4" fillId="11" borderId="5" xfId="8" applyNumberFormat="1" applyFont="1" applyFill="1" applyBorder="1" applyAlignment="1">
      <alignment horizontal="right"/>
    </xf>
    <xf numFmtId="0" fontId="11" fillId="11" borderId="5" xfId="7" applyFont="1" applyFill="1" applyBorder="1" applyAlignment="1">
      <alignment horizontal="right"/>
    </xf>
    <xf numFmtId="4" fontId="26" fillId="0" borderId="5" xfId="0" applyNumberFormat="1" applyFont="1" applyFill="1" applyBorder="1" applyAlignment="1">
      <alignment horizontal="center"/>
    </xf>
    <xf numFmtId="0" fontId="29" fillId="0" borderId="0" xfId="0" applyFont="1"/>
    <xf numFmtId="0" fontId="32" fillId="0" borderId="0" xfId="0" applyFont="1" applyFill="1"/>
    <xf numFmtId="4" fontId="29" fillId="0" borderId="27" xfId="0" applyNumberFormat="1" applyFont="1" applyBorder="1" applyAlignment="1">
      <alignment horizontal="center" vertical="center" wrapText="1"/>
    </xf>
    <xf numFmtId="0" fontId="29" fillId="0" borderId="26" xfId="0" applyFont="1" applyBorder="1" applyAlignment="1">
      <alignment vertical="center" wrapText="1"/>
    </xf>
    <xf numFmtId="0" fontId="32" fillId="0" borderId="0" xfId="0" applyFont="1"/>
    <xf numFmtId="0" fontId="31" fillId="0" borderId="0" xfId="0" applyFont="1" applyFill="1" applyAlignment="1">
      <alignment horizontal="left"/>
    </xf>
    <xf numFmtId="0" fontId="28" fillId="13" borderId="24" xfId="0" applyFont="1" applyFill="1" applyBorder="1" applyAlignment="1">
      <alignment horizontal="center" vertical="center" wrapText="1"/>
    </xf>
    <xf numFmtId="0" fontId="33" fillId="13" borderId="25" xfId="0" applyFont="1" applyFill="1" applyBorder="1" applyAlignment="1">
      <alignment horizontal="center" vertical="center" wrapText="1"/>
    </xf>
    <xf numFmtId="0" fontId="17" fillId="13" borderId="25" xfId="0" applyFont="1" applyFill="1" applyBorder="1" applyAlignment="1">
      <alignment horizontal="center" vertical="center" wrapText="1"/>
    </xf>
    <xf numFmtId="3" fontId="7" fillId="13" borderId="29" xfId="2" applyNumberFormat="1" applyFont="1" applyFill="1" applyBorder="1"/>
    <xf numFmtId="1" fontId="7" fillId="2" borderId="4" xfId="2" applyNumberFormat="1" applyFont="1" applyFill="1" applyBorder="1" applyAlignment="1">
      <alignment wrapText="1"/>
    </xf>
    <xf numFmtId="2" fontId="7" fillId="0" borderId="29" xfId="2" applyNumberFormat="1" applyFont="1" applyBorder="1" applyAlignment="1">
      <alignment horizontal="right" vertical="center"/>
    </xf>
    <xf numFmtId="3" fontId="7" fillId="13" borderId="29" xfId="2" applyNumberFormat="1" applyFont="1" applyFill="1" applyBorder="1" applyAlignment="1">
      <alignment horizontal="right" vertical="center" wrapText="1"/>
    </xf>
    <xf numFmtId="2" fontId="7" fillId="0" borderId="29" xfId="2" applyNumberFormat="1" applyFont="1" applyBorder="1" applyAlignment="1">
      <alignment horizontal="right" vertical="center" wrapText="1"/>
    </xf>
    <xf numFmtId="2" fontId="7" fillId="0" borderId="29" xfId="2" applyNumberFormat="1" applyFont="1" applyBorder="1"/>
    <xf numFmtId="3" fontId="17" fillId="0" borderId="27" xfId="0" applyNumberFormat="1" applyFont="1" applyFill="1" applyBorder="1" applyAlignment="1">
      <alignment horizontal="center" vertical="center" wrapText="1"/>
    </xf>
    <xf numFmtId="0" fontId="17" fillId="13" borderId="28" xfId="0" applyFont="1" applyFill="1" applyBorder="1" applyAlignment="1">
      <alignment vertical="center"/>
    </xf>
    <xf numFmtId="0" fontId="17" fillId="13" borderId="5" xfId="0" applyFont="1" applyFill="1" applyBorder="1" applyAlignment="1">
      <alignment vertical="center"/>
    </xf>
    <xf numFmtId="0" fontId="17" fillId="13" borderId="5" xfId="0" applyFont="1" applyFill="1" applyBorder="1" applyAlignment="1">
      <alignment vertical="center" wrapText="1"/>
    </xf>
    <xf numFmtId="3" fontId="17" fillId="11" borderId="27" xfId="0" applyNumberFormat="1" applyFont="1" applyFill="1" applyBorder="1" applyAlignment="1">
      <alignment horizontal="center" vertical="center" wrapText="1"/>
    </xf>
    <xf numFmtId="0" fontId="31" fillId="14" borderId="0" xfId="0" applyFont="1" applyFill="1" applyAlignment="1">
      <alignment horizontal="center"/>
    </xf>
    <xf numFmtId="0" fontId="31" fillId="14" borderId="0" xfId="0" applyFont="1" applyFill="1" applyAlignment="1">
      <alignment horizontal="left"/>
    </xf>
    <xf numFmtId="0" fontId="7" fillId="10" borderId="0" xfId="2" applyFont="1" applyFill="1" applyAlignment="1">
      <alignment horizontal="center" wrapText="1"/>
    </xf>
    <xf numFmtId="0" fontId="10" fillId="2" borderId="5" xfId="8" applyFont="1" applyFill="1" applyBorder="1" applyAlignment="1">
      <alignment horizontal="left" vertical="center" wrapText="1"/>
    </xf>
    <xf numFmtId="0" fontId="10" fillId="2" borderId="5" xfId="8" applyFont="1" applyFill="1" applyBorder="1" applyAlignment="1">
      <alignment horizontal="center" vertical="center" wrapText="1"/>
    </xf>
    <xf numFmtId="0" fontId="10" fillId="2" borderId="12" xfId="8" applyFont="1" applyFill="1" applyBorder="1" applyAlignment="1">
      <alignment horizontal="left" vertical="center" wrapText="1"/>
    </xf>
    <xf numFmtId="0" fontId="10" fillId="2" borderId="13" xfId="8" applyFont="1" applyFill="1" applyBorder="1" applyAlignment="1">
      <alignment horizontal="left" vertical="center" wrapText="1"/>
    </xf>
    <xf numFmtId="0" fontId="10" fillId="2" borderId="12" xfId="8" applyFont="1" applyFill="1" applyBorder="1" applyAlignment="1">
      <alignment horizontal="center" vertical="center" wrapText="1"/>
    </xf>
    <xf numFmtId="0" fontId="10" fillId="2" borderId="13" xfId="8" applyFont="1" applyFill="1" applyBorder="1" applyAlignment="1">
      <alignment horizontal="center" vertical="center" wrapText="1"/>
    </xf>
    <xf numFmtId="49" fontId="10" fillId="6" borderId="0" xfId="0" applyNumberFormat="1" applyFont="1" applyFill="1" applyAlignment="1">
      <alignment horizontal="left" wrapText="1"/>
    </xf>
    <xf numFmtId="0" fontId="19" fillId="2" borderId="12" xfId="0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0" fillId="2" borderId="12" xfId="8" applyFont="1" applyFill="1" applyBorder="1" applyAlignment="1">
      <alignment horizontal="center" vertical="center"/>
    </xf>
    <xf numFmtId="0" fontId="10" fillId="2" borderId="13" xfId="8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0" fillId="0" borderId="0" xfId="8" applyFont="1" applyAlignment="1">
      <alignment horizontal="left" wrapText="1"/>
    </xf>
    <xf numFmtId="0" fontId="10" fillId="2" borderId="17" xfId="8" applyFont="1" applyFill="1" applyBorder="1" applyAlignment="1">
      <alignment horizontal="left" vertical="center" wrapText="1"/>
    </xf>
    <xf numFmtId="0" fontId="10" fillId="2" borderId="17" xfId="8" applyFont="1" applyFill="1" applyBorder="1" applyAlignment="1">
      <alignment horizontal="center" vertical="center" wrapText="1"/>
    </xf>
    <xf numFmtId="0" fontId="21" fillId="0" borderId="0" xfId="8" applyFont="1" applyAlignment="1">
      <alignment horizontal="left" wrapText="1"/>
    </xf>
    <xf numFmtId="0" fontId="7" fillId="10" borderId="0" xfId="2" applyFont="1" applyFill="1" applyAlignment="1">
      <alignment horizontal="left" vertical="center" wrapText="1"/>
    </xf>
    <xf numFmtId="0" fontId="10" fillId="0" borderId="11" xfId="8" applyFont="1" applyBorder="1" applyAlignment="1">
      <alignment horizontal="left" vertical="center" wrapText="1"/>
    </xf>
    <xf numFmtId="0" fontId="7" fillId="10" borderId="0" xfId="2" applyFont="1" applyFill="1" applyAlignment="1">
      <alignment horizontal="center"/>
    </xf>
    <xf numFmtId="49" fontId="10" fillId="0" borderId="0" xfId="0" applyNumberFormat="1" applyFont="1" applyFill="1" applyAlignment="1">
      <alignment horizontal="left" wrapText="1"/>
    </xf>
    <xf numFmtId="0" fontId="10" fillId="0" borderId="10" xfId="8" applyFont="1" applyBorder="1" applyAlignment="1">
      <alignment horizontal="left" wrapText="1"/>
    </xf>
    <xf numFmtId="0" fontId="10" fillId="0" borderId="11" xfId="8" applyFont="1" applyBorder="1" applyAlignment="1">
      <alignment horizontal="left" wrapText="1"/>
    </xf>
    <xf numFmtId="0" fontId="10" fillId="3" borderId="12" xfId="8" applyFont="1" applyFill="1" applyBorder="1" applyAlignment="1">
      <alignment horizontal="left" vertical="center" wrapText="1"/>
    </xf>
    <xf numFmtId="0" fontId="10" fillId="3" borderId="13" xfId="8" applyFont="1" applyFill="1" applyBorder="1" applyAlignment="1">
      <alignment horizontal="left" vertical="center" wrapText="1"/>
    </xf>
    <xf numFmtId="0" fontId="10" fillId="3" borderId="12" xfId="8" applyFont="1" applyFill="1" applyBorder="1" applyAlignment="1">
      <alignment horizontal="center" vertical="center" wrapText="1"/>
    </xf>
    <xf numFmtId="0" fontId="10" fillId="3" borderId="13" xfId="8" applyFont="1" applyFill="1" applyBorder="1" applyAlignment="1">
      <alignment horizontal="center" vertical="center" wrapText="1"/>
    </xf>
    <xf numFmtId="0" fontId="10" fillId="0" borderId="0" xfId="8" applyFont="1" applyFill="1" applyBorder="1" applyAlignment="1">
      <alignment horizontal="left" wrapText="1"/>
    </xf>
    <xf numFmtId="0" fontId="16" fillId="0" borderId="0" xfId="8" applyFont="1" applyBorder="1" applyAlignment="1">
      <alignment horizontal="left" wrapText="1"/>
    </xf>
    <xf numFmtId="0" fontId="10" fillId="0" borderId="0" xfId="8" applyFont="1" applyBorder="1" applyAlignment="1">
      <alignment horizontal="left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1" fillId="0" borderId="0" xfId="7" applyFont="1" applyAlignment="1">
      <alignment horizontal="center" wrapText="1"/>
    </xf>
    <xf numFmtId="0" fontId="9" fillId="4" borderId="12" xfId="7" applyFont="1" applyFill="1" applyBorder="1" applyAlignment="1">
      <alignment horizontal="center" vertical="center" wrapText="1"/>
    </xf>
    <xf numFmtId="0" fontId="9" fillId="4" borderId="13" xfId="7" applyFont="1" applyFill="1" applyBorder="1" applyAlignment="1">
      <alignment horizontal="center" vertical="center" wrapText="1"/>
    </xf>
    <xf numFmtId="0" fontId="10" fillId="0" borderId="16" xfId="8" applyFont="1" applyBorder="1" applyAlignment="1"/>
    <xf numFmtId="0" fontId="10" fillId="0" borderId="13" xfId="8" applyFont="1" applyBorder="1" applyAlignment="1"/>
    <xf numFmtId="0" fontId="10" fillId="0" borderId="19" xfId="8" applyFont="1" applyBorder="1" applyAlignment="1"/>
    <xf numFmtId="0" fontId="9" fillId="4" borderId="21" xfId="7" applyFont="1" applyFill="1" applyBorder="1" applyAlignment="1">
      <alignment horizontal="center"/>
    </xf>
    <xf numFmtId="0" fontId="9" fillId="4" borderId="22" xfId="7" applyFont="1" applyFill="1" applyBorder="1" applyAlignment="1">
      <alignment horizontal="center"/>
    </xf>
    <xf numFmtId="0" fontId="9" fillId="4" borderId="23" xfId="7" applyFont="1" applyFill="1" applyBorder="1" applyAlignment="1">
      <alignment horizontal="center"/>
    </xf>
    <xf numFmtId="0" fontId="10" fillId="3" borderId="12" xfId="8" applyFont="1" applyFill="1" applyBorder="1" applyAlignment="1">
      <alignment horizontal="center" vertical="center"/>
    </xf>
    <xf numFmtId="0" fontId="10" fillId="3" borderId="13" xfId="8" applyFont="1" applyFill="1" applyBorder="1" applyAlignment="1">
      <alignment horizontal="center" vertical="center"/>
    </xf>
  </cellXfs>
  <cellStyles count="32">
    <cellStyle name="Comma" xfId="1" builtinId="3"/>
    <cellStyle name="Comma 2" xfId="21" xr:uid="{EEC2F49D-FA4F-4895-AFA5-B2DAA3E679A6}"/>
    <cellStyle name="Comma 3" xfId="16" xr:uid="{671FBB32-DBE6-45D1-B41F-C069984B3C61}"/>
    <cellStyle name="Comma 3 2" xfId="24" xr:uid="{1946C29F-DB4D-436B-AD39-D2B9D0E7C3D5}"/>
    <cellStyle name="Normal" xfId="0" builtinId="0"/>
    <cellStyle name="Normal 10" xfId="13" xr:uid="{00000000-0005-0000-0000-000002000000}"/>
    <cellStyle name="Normal 11" xfId="17" xr:uid="{8FB70391-EF1E-4BCD-8200-C8315BCF0F4C}"/>
    <cellStyle name="Normal 2" xfId="2" xr:uid="{00000000-0005-0000-0000-000003000000}"/>
    <cellStyle name="Normal 2 2" xfId="3" xr:uid="{00000000-0005-0000-0000-000004000000}"/>
    <cellStyle name="Normal 2 3" xfId="7" xr:uid="{00000000-0005-0000-0000-000005000000}"/>
    <cellStyle name="Normal 2 4" xfId="9" xr:uid="{00000000-0005-0000-0000-000006000000}"/>
    <cellStyle name="Normal 2 5" xfId="11" xr:uid="{00000000-0005-0000-0000-000007000000}"/>
    <cellStyle name="Normal 2 6" xfId="20" xr:uid="{3BD01BB3-D10A-455C-8F8D-67E0B0C16C41}"/>
    <cellStyle name="Normal 3" xfId="4" xr:uid="{00000000-0005-0000-0000-000008000000}"/>
    <cellStyle name="Normal 3 2" xfId="19" xr:uid="{2ECC1EE0-A37B-46EF-B17F-4408D525BCAE}"/>
    <cellStyle name="Normal 4" xfId="14" xr:uid="{BB0DF016-1DF1-48E0-999E-05FA0C03FE3A}"/>
    <cellStyle name="Normal 5" xfId="25" xr:uid="{4C239C48-073E-49F4-89D9-AF2427469396}"/>
    <cellStyle name="Normal 6" xfId="18" xr:uid="{DE1901E2-9ABA-4E8B-B90D-AB4015A5A13E}"/>
    <cellStyle name="Normal 6 2" xfId="29" xr:uid="{1FC7051A-CC3B-46A9-A531-40019334B528}"/>
    <cellStyle name="Normal 7" xfId="27" xr:uid="{0EEB4F62-67D1-4D60-BD1B-D10C83EA0E53}"/>
    <cellStyle name="Normal 8" xfId="28" xr:uid="{D006DA99-8DD1-437E-B476-0F030276D1D6}"/>
    <cellStyle name="Normal 9" xfId="30" xr:uid="{1AA01C3F-4029-4C9F-BE19-271E25636004}"/>
    <cellStyle name="Per cent 2" xfId="31" xr:uid="{B40F1D7F-9E03-43B5-AAB2-12FE9B2EF97C}"/>
    <cellStyle name="Percent 2" xfId="22" xr:uid="{4D064CE0-3A4B-42E9-9FBE-2E62AD3A682B}"/>
    <cellStyle name="Percent 3" xfId="26" xr:uid="{F268E25A-89EE-44EB-8050-6290C50CCD32}"/>
    <cellStyle name="Procent 2" xfId="23" xr:uid="{EB1DC197-7EFA-4288-8CE1-DEE7194B89CF}"/>
    <cellStyle name="Standard 2" xfId="5" xr:uid="{00000000-0005-0000-0000-000009000000}"/>
    <cellStyle name="Standard 2 2" xfId="8" xr:uid="{00000000-0005-0000-0000-00000A000000}"/>
    <cellStyle name="Standard 2 3" xfId="12" xr:uid="{00000000-0005-0000-0000-00000B000000}"/>
    <cellStyle name="Virgulă 2" xfId="10" xr:uid="{00000000-0005-0000-0000-00000C000000}"/>
    <cellStyle name="Virgulă 3" xfId="15" xr:uid="{313C1E7A-E519-4CF7-AF18-28EEBD60134A}"/>
    <cellStyle name="Virgulă 4" xfId="6" xr:uid="{00000000-0005-0000-0000-00000D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D:/Sibiu/Alternative_1/Prognoza_zonala_zona_Agnita_Alternative_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D:/Dolj-deseuri/foldere%20desktop%20oct%202011/alt%20model/Alba%20cos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D:/Works_2009/Proiecte%202008-09/TAPPP/5%20Waste%20projects/ACB%20Judete/ACB%20Dolj/Dolj%20Final%2007-09/090702%20Cost%20estimate%20Dolj%20county%20_EN%20FS%20(a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D:/xxxx/6884P03%20TAPPP/Mures/Feasibility%20study/090522%20Mures%20_FS%20-%20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D:/Documents%20and%20Settings/mettlerd/Local%20Settings/Temporary%20Internet%20Files/OLKC/CBA%20Model%20Arad%20modified/ezCBA%20Arad%2018_11_09_revJASPER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D:/xxxx/6889P03%20TAPPP/Mures/Feasibility%20study/100122%20costs%20Mures%20_FS%20rev%202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C:/Bucuresti-sectoare/sector%202/SO-vic/Estimari_S2_06072017_Vic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C:/Bucuresti-sectoare/sector%202/SO-vic/Estimari_S2_06072017-v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D:/Documents%20and%20Settings/anca.tofan/Desktop/Anca%201/PPP/Arad/Arad%20MP%20EN/Cost%20estimate%20Arad%20080711%20unit%20cost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anaM/Downloads/file:/D:/Documents%20and%20Settings/mettlerd/Local%20Settings/Temporary%20Internet%20Files/OLKC/AnalizaWM-Neamt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judet"/>
      <sheetName val="mass flows"/>
      <sheetName val="Compozitia_municipale"/>
      <sheetName val="PROG. municipale"/>
      <sheetName val="Prognoza bio"/>
      <sheetName val="Prognoza deseuri ambalaje"/>
      <sheetName val="municipal waste"/>
      <sheetName val="pondere bio"/>
      <sheetName val="Sheet1"/>
      <sheetName val="Impartirea pe regiuni"/>
      <sheetName val="Impartirea pe jude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ment"/>
      <sheetName val="operation"/>
      <sheetName val="DPC"/>
    </sheetNames>
    <sheetDataSet>
      <sheetData sheetId="0">
        <row r="48">
          <cell r="K48">
            <v>4.25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Unit Costs"/>
      <sheetName val="O&amp;M Admin. costs"/>
      <sheetName val="Sorting"/>
      <sheetName val="MBA simple"/>
      <sheetName val="composting"/>
      <sheetName val="Transfer Station"/>
      <sheetName val="Landfill 0.8t"/>
      <sheetName val="Hazwaste"/>
      <sheetName val="Collection"/>
      <sheetName val="Closure non-c lf and dumping si"/>
      <sheetName val="Priority Investment Plan"/>
      <sheetName val="comparison Invest"/>
      <sheetName val="invest plan large"/>
      <sheetName val=" O&amp;M cost without capex"/>
      <sheetName val="Massbilance alternatives 1 to 3"/>
      <sheetName val="Quant (alt. 3 Dolj)"/>
      <sheetName val="Vehicles"/>
      <sheetName val="Mass Z1 Craiova"/>
      <sheetName val="mass Z2 Bailesti"/>
      <sheetName val="mass Z3 Calafat"/>
      <sheetName val="Mass Z4 Filiasi"/>
      <sheetName val="mass Z5 Dobresti"/>
      <sheetName val="mass Z6 Goicea"/>
      <sheetName val="Annex V"/>
      <sheetName val="Tables for  FS"/>
      <sheetName val="Interface CBA"/>
      <sheetName val="massbalance"/>
      <sheetName val="Investment Dol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2">
          <cell r="D12">
            <v>0.40260527112996064</v>
          </cell>
        </row>
        <row r="131">
          <cell r="F131">
            <v>7.91</v>
          </cell>
          <cell r="J131">
            <v>9.08</v>
          </cell>
          <cell r="N131">
            <v>9.58</v>
          </cell>
        </row>
        <row r="132">
          <cell r="F132">
            <v>3.54</v>
          </cell>
          <cell r="J132">
            <v>4.32</v>
          </cell>
          <cell r="N132">
            <v>4.58</v>
          </cell>
        </row>
        <row r="133">
          <cell r="F133">
            <v>8.4600000000000009</v>
          </cell>
          <cell r="J133">
            <v>9.31</v>
          </cell>
          <cell r="N133">
            <v>9.6</v>
          </cell>
        </row>
        <row r="134">
          <cell r="F134">
            <v>2</v>
          </cell>
          <cell r="J134">
            <v>2.46</v>
          </cell>
          <cell r="N134">
            <v>2.65</v>
          </cell>
        </row>
        <row r="135">
          <cell r="F135">
            <v>4</v>
          </cell>
          <cell r="J135">
            <v>4.38</v>
          </cell>
          <cell r="N135">
            <v>4.54</v>
          </cell>
        </row>
        <row r="136">
          <cell r="F136">
            <v>65.63</v>
          </cell>
          <cell r="J136">
            <v>62.68</v>
          </cell>
          <cell r="N136">
            <v>61.51</v>
          </cell>
        </row>
        <row r="137">
          <cell r="F137">
            <v>8.4600000000000009</v>
          </cell>
          <cell r="J137">
            <v>7.77</v>
          </cell>
          <cell r="N137">
            <v>7.54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Sorting"/>
      <sheetName val="MBT simple"/>
      <sheetName val="composting"/>
      <sheetName val="Landfill 0.8t"/>
      <sheetName val="Collection"/>
      <sheetName val="Hazwaste"/>
      <sheetName val="Transfer Station"/>
      <sheetName val="Sinteza"/>
      <sheetName val="case_blocuri"/>
      <sheetName val="quant. Alt 2"/>
      <sheetName val="quant. Alt 3"/>
      <sheetName val="invest plan large"/>
      <sheetName val="invest large wo proj"/>
      <sheetName val="Prior invest"/>
      <sheetName val=" Invest"/>
      <sheetName val="investitie pe faze"/>
      <sheetName val="Comparison Counties"/>
      <sheetName val="  O&amp;M + revenues"/>
      <sheetName val="  O&amp;M +revenue + CAPEX"/>
      <sheetName val="Sheet1"/>
      <sheetName val="Tabelle1"/>
      <sheetName val="Analiza model nou"/>
      <sheetName val="grafic si tabel afordab1"/>
      <sheetName val="venituri"/>
      <sheetName val="Tabelle2"/>
      <sheetName val="Z1a SINPAUL T"/>
      <sheetName val="Z1b_sinpaul TM"/>
      <sheetName val="Z1c_sinpaul A"/>
      <sheetName val="Z2a_TM- TM"/>
      <sheetName val="Z2a_TM- A"/>
      <sheetName val="Z3_Sigisoara"/>
      <sheetName val="Z4_Reghin"/>
      <sheetName val="Z5_Tarnaveni"/>
      <sheetName val="Z6_balauseri"/>
      <sheetName val="Z7_Riciu"/>
      <sheetName val="Annex V"/>
      <sheetName val="Tables for  FS"/>
      <sheetName val="quant. Alt 1"/>
      <sheetName val="Interface CBA"/>
      <sheetName val="vehic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230">
          <cell r="D230">
            <v>11</v>
          </cell>
          <cell r="H230">
            <v>13.4</v>
          </cell>
          <cell r="L230">
            <v>14.3</v>
          </cell>
        </row>
        <row r="231">
          <cell r="D231">
            <v>6</v>
          </cell>
          <cell r="H231">
            <v>7.3</v>
          </cell>
          <cell r="L231">
            <v>7.8</v>
          </cell>
        </row>
        <row r="232">
          <cell r="D232">
            <v>8</v>
          </cell>
          <cell r="H232">
            <v>9.8000000000000007</v>
          </cell>
          <cell r="L232">
            <v>10.4</v>
          </cell>
        </row>
        <row r="233">
          <cell r="D233">
            <v>3</v>
          </cell>
          <cell r="H233">
            <v>3.7</v>
          </cell>
          <cell r="L233">
            <v>3.9</v>
          </cell>
        </row>
        <row r="234">
          <cell r="D234">
            <v>3</v>
          </cell>
          <cell r="H234">
            <v>3.7</v>
          </cell>
          <cell r="L234">
            <v>3.9</v>
          </cell>
        </row>
        <row r="235">
          <cell r="D235">
            <v>53</v>
          </cell>
          <cell r="H235">
            <v>47.8</v>
          </cell>
          <cell r="L235">
            <v>45.9</v>
          </cell>
        </row>
        <row r="236">
          <cell r="D236">
            <v>16</v>
          </cell>
          <cell r="H236">
            <v>14.4</v>
          </cell>
          <cell r="L236">
            <v>13.9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face CBA"/>
      <sheetName val="Input"/>
      <sheetName val="Calculation"/>
      <sheetName val="Sensitivity"/>
      <sheetName val="Output-E"/>
      <sheetName val="Output-H"/>
      <sheetName val="EconomicBenefits"/>
      <sheetName val="Financing"/>
      <sheetName val="Tarifs"/>
    </sheetNames>
    <sheetDataSet>
      <sheetData sheetId="0"/>
      <sheetData sheetId="1"/>
      <sheetData sheetId="2">
        <row r="161">
          <cell r="G161">
            <v>-36214803.964014672</v>
          </cell>
        </row>
      </sheetData>
      <sheetData sheetId="3">
        <row r="24">
          <cell r="E24">
            <v>-5918314.1924990946</v>
          </cell>
          <cell r="G24">
            <v>1123083.3809919807</v>
          </cell>
        </row>
        <row r="52">
          <cell r="E52">
            <v>13509978.9923512</v>
          </cell>
          <cell r="G52">
            <v>1728878.950710613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Sorting"/>
      <sheetName val="MBT simple"/>
      <sheetName val="composting"/>
      <sheetName val="Landfill 0.8t"/>
      <sheetName val="Collection"/>
      <sheetName val="Hazwaste"/>
      <sheetName val="Transfer Station"/>
      <sheetName val="Sinteza"/>
      <sheetName val="case_blocuri"/>
      <sheetName val="invest plan large"/>
      <sheetName val="invest large wo proj"/>
      <sheetName val="Prior invest"/>
      <sheetName val=" Invest"/>
      <sheetName val="Comparison Counties"/>
      <sheetName val="  O&amp;M + revenues"/>
      <sheetName val="  O&amp;M +revenue + CAPEX"/>
      <sheetName val="Sheet1"/>
      <sheetName val="Tabelle1"/>
      <sheetName val="Analiza model nou"/>
      <sheetName val="grafic si tabel afordab1"/>
      <sheetName val="venituri"/>
      <sheetName val="Z1a SINPAUL T"/>
      <sheetName val="Z1b_sinpaul TM"/>
      <sheetName val="Z1c_sinpaul A"/>
      <sheetName val="Z2a_TM- TM"/>
      <sheetName val="Z2a_TM- A"/>
      <sheetName val="Z3_Sigisoara"/>
      <sheetName val="Z4_Reghin"/>
      <sheetName val="Z5_Tarnaveni"/>
      <sheetName val="Z6_balauseri"/>
      <sheetName val="Z7_Riciu"/>
      <sheetName val="Annex V"/>
      <sheetName val="Tables for  FS"/>
      <sheetName val="quant. Alt 1"/>
      <sheetName val="quant. Alt 2"/>
      <sheetName val="quant. Alt 3"/>
      <sheetName val="Interface CBA"/>
      <sheetName val="EconomicBenefits"/>
      <sheetName val="massbalance"/>
      <sheetName val="vehic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mar locuitori"/>
      <sheetName val="Situatia existenta_cantitati"/>
      <sheetName val="Situatia existenta_compozitie"/>
      <sheetName val="Proiectie_compozitie"/>
      <sheetName val="Ipoteze"/>
      <sheetName val="Prognoza municipale"/>
      <sheetName val="packaging split per region "/>
      <sheetName val="prognosis packaging"/>
      <sheetName val="Colectare"/>
      <sheetName val="Verificare atingere tinte"/>
      <sheetName val="Alternativa_S2_2019"/>
      <sheetName val="Alternativa_S2_2024"/>
      <sheetName val="Costuri_S2_2019-2025"/>
      <sheetName val="justif tarif_2019"/>
      <sheetName val="justif tarif_2019-2025 medie "/>
      <sheetName val="venituri pop vechi rev"/>
      <sheetName val="venituri S2"/>
      <sheetName val="Foaie1"/>
      <sheetName val=" Alt 1 a"/>
      <sheetName val="Costuri alt 1 a"/>
      <sheetName val="Alt 1 b"/>
      <sheetName val="Costuri alt 1 b"/>
      <sheetName val="Alt 2"/>
      <sheetName val="Costuri alt 2"/>
      <sheetName val="Alt 3"/>
      <sheetName val="Costuri alt 3"/>
      <sheetName val="taxe"/>
      <sheetName val="verificari"/>
      <sheetName val="Evaluare alt"/>
      <sheetName val="Costuri"/>
      <sheetName val="venituri"/>
      <sheetName val="curatenie stradal"/>
      <sheetName val="valoare contract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F4">
            <v>1059557</v>
          </cell>
        </row>
      </sheetData>
      <sheetData sheetId="7">
        <row r="12">
          <cell r="B12">
            <v>28.61</v>
          </cell>
        </row>
        <row r="13">
          <cell r="B13">
            <v>28.13</v>
          </cell>
        </row>
        <row r="14">
          <cell r="B14">
            <v>15.13</v>
          </cell>
        </row>
        <row r="15">
          <cell r="B15">
            <v>5.51</v>
          </cell>
        </row>
        <row r="16">
          <cell r="B16">
            <v>22.62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mar locuitori"/>
      <sheetName val="Situatia existenta_cantitati"/>
      <sheetName val="Situatia existenta_compozitie"/>
      <sheetName val="Proiectie_compozitie"/>
      <sheetName val="Ipoteze"/>
      <sheetName val="Prognoza municipale"/>
      <sheetName val="packaging split per region "/>
      <sheetName val="prognosis packaging"/>
      <sheetName val="Colectare"/>
      <sheetName val="Verificare atingere tinte"/>
      <sheetName val="Alternativa_S2_2019"/>
      <sheetName val="Alternativa_S2_2024"/>
      <sheetName val="Costuri_S2_2019-2025"/>
      <sheetName val="justif tarif_2019"/>
      <sheetName val="justif tarif_2019-2025 medie "/>
      <sheetName val="venituri pop vechi rev"/>
      <sheetName val=" Alt 1 a"/>
      <sheetName val="Costuri alt 1 a"/>
      <sheetName val="Alt 1 b"/>
      <sheetName val="Costuri alt 1 b"/>
      <sheetName val="Alt 2"/>
      <sheetName val="Costuri alt 2"/>
      <sheetName val="Alt 3"/>
      <sheetName val="Costuri alt 3"/>
      <sheetName val="taxe"/>
      <sheetName val="verificari"/>
      <sheetName val="Evaluare alt"/>
      <sheetName val="Costuri"/>
      <sheetName val="venituri"/>
      <sheetName val="curatenie stradal"/>
      <sheetName val="valoare contra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C3">
            <v>4.5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Costs "/>
      <sheetName val="O&amp;M Admin. costs"/>
      <sheetName val="basic data"/>
      <sheetName val="Sorting"/>
      <sheetName val="MBT simple"/>
      <sheetName val="composting"/>
      <sheetName val="Transfer Station"/>
      <sheetName val="Landfill 0.8t"/>
      <sheetName val="Collection"/>
      <sheetName val="Hazwaste"/>
      <sheetName val="Transporttransfer"/>
      <sheetName val="closure costs"/>
      <sheetName val="Alternative 1"/>
      <sheetName val="% houses_flats"/>
      <sheetName val="Phare-CES"/>
      <sheetName val="quantities alt 2"/>
      <sheetName val="invest plan large"/>
      <sheetName val=" Invest"/>
      <sheetName val="  O&amp;M + revenues"/>
      <sheetName val="  O&amp;M +revenue + CAPEX"/>
      <sheetName val="pop+quant"/>
      <sheetName val="Hazard + bul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20">
          <cell r="D20">
            <v>0.8</v>
          </cell>
        </row>
      </sheetData>
      <sheetData sheetId="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cantitati total judet"/>
      <sheetName val="Alternative 1 Neamt"/>
      <sheetName val="Tables for  FS"/>
      <sheetName val="invest plan large"/>
      <sheetName val="Analiza 1"/>
      <sheetName val="Interface CBA"/>
      <sheetName val="Inputf1"/>
      <sheetName val="Output"/>
      <sheetName val="Equiv EUR"/>
      <sheetName val="EconomicBenefi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C8" t="str">
            <v>REVENUES</v>
          </cell>
        </row>
        <row r="12">
          <cell r="D12" t="str">
            <v>Residential customers</v>
          </cell>
        </row>
        <row r="13">
          <cell r="C13">
            <v>97</v>
          </cell>
          <cell r="D13" t="str">
            <v>Total inhabitants in service area</v>
          </cell>
          <cell r="E13" t="str">
            <v>Pers</v>
          </cell>
          <cell r="F13">
            <v>566100</v>
          </cell>
          <cell r="G13">
            <v>564200</v>
          </cell>
          <cell r="H13">
            <v>562100</v>
          </cell>
          <cell r="I13">
            <v>559800</v>
          </cell>
          <cell r="J13">
            <v>557400</v>
          </cell>
          <cell r="K13">
            <v>554700</v>
          </cell>
          <cell r="L13">
            <v>551800</v>
          </cell>
          <cell r="M13">
            <v>548700</v>
          </cell>
          <cell r="N13">
            <v>545500</v>
          </cell>
          <cell r="O13">
            <v>542000</v>
          </cell>
          <cell r="P13">
            <v>538400</v>
          </cell>
          <cell r="Q13">
            <v>534600</v>
          </cell>
          <cell r="R13">
            <v>530700</v>
          </cell>
          <cell r="S13">
            <v>526500</v>
          </cell>
          <cell r="T13">
            <v>522200</v>
          </cell>
          <cell r="U13">
            <v>517700</v>
          </cell>
          <cell r="V13">
            <v>513200</v>
          </cell>
          <cell r="W13">
            <v>508500</v>
          </cell>
          <cell r="X13">
            <v>503800</v>
          </cell>
          <cell r="Y13">
            <v>497400</v>
          </cell>
          <cell r="Z13">
            <v>494400</v>
          </cell>
          <cell r="AA13">
            <v>491300</v>
          </cell>
          <cell r="AB13">
            <v>488200</v>
          </cell>
          <cell r="AC13">
            <v>485200</v>
          </cell>
          <cell r="AD13">
            <v>482200</v>
          </cell>
          <cell r="AE13">
            <v>321800</v>
          </cell>
          <cell r="AF13">
            <v>320700</v>
          </cell>
          <cell r="AG13">
            <v>319700</v>
          </cell>
          <cell r="AH13">
            <v>318700</v>
          </cell>
          <cell r="AI13">
            <v>317600</v>
          </cell>
          <cell r="AJ13">
            <v>316600</v>
          </cell>
          <cell r="AK13">
            <v>315600</v>
          </cell>
          <cell r="AL13">
            <v>215814</v>
          </cell>
        </row>
        <row r="14">
          <cell r="D14" t="str">
            <v>Annual growth</v>
          </cell>
          <cell r="E14" t="str">
            <v>%</v>
          </cell>
          <cell r="F14" t="str">
            <v>n/a</v>
          </cell>
          <cell r="G14">
            <v>-3.3562974739445028E-3</v>
          </cell>
          <cell r="H14">
            <v>-3.7220843672456372E-3</v>
          </cell>
          <cell r="I14">
            <v>-4.0917986123465422E-3</v>
          </cell>
          <cell r="J14">
            <v>-4.2872454448017461E-3</v>
          </cell>
          <cell r="K14">
            <v>-4.843918191603902E-3</v>
          </cell>
          <cell r="L14">
            <v>-5.2280511988461731E-3</v>
          </cell>
          <cell r="M14">
            <v>-5.6179775280899014E-3</v>
          </cell>
          <cell r="N14">
            <v>-5.8319664661927728E-3</v>
          </cell>
          <cell r="O14">
            <v>-6.4161319890009283E-3</v>
          </cell>
          <cell r="P14">
            <v>-6.6420664206642277E-3</v>
          </cell>
          <cell r="Q14">
            <v>-7.0579494799405396E-3</v>
          </cell>
          <cell r="R14">
            <v>-7.2951739618406508E-3</v>
          </cell>
          <cell r="S14">
            <v>-7.9140757490107072E-3</v>
          </cell>
          <cell r="T14">
            <v>-8.1671415004748171E-3</v>
          </cell>
          <cell r="U14">
            <v>-8.6173879739563919E-3</v>
          </cell>
          <cell r="V14">
            <v>-8.6922928336874428E-3</v>
          </cell>
          <cell r="W14">
            <v>-9.1582229150428685E-3</v>
          </cell>
          <cell r="X14">
            <v>-9.2428711897738491E-3</v>
          </cell>
          <cell r="Y14">
            <v>-1.2703453751488736E-2</v>
          </cell>
          <cell r="Z14">
            <v>-6.0313630880578506E-3</v>
          </cell>
          <cell r="AA14">
            <v>-6.270226537216872E-3</v>
          </cell>
          <cell r="AB14">
            <v>-6.309790352126976E-3</v>
          </cell>
          <cell r="AC14">
            <v>-6.1450225317493112E-3</v>
          </cell>
          <cell r="AD14">
            <v>-6.1830173124485244E-3</v>
          </cell>
          <cell r="AE14">
            <v>-0.33264205723766072</v>
          </cell>
          <cell r="AF14">
            <v>-3.418272218769447E-3</v>
          </cell>
          <cell r="AG14">
            <v>-3.1181789834736628E-3</v>
          </cell>
          <cell r="AH14">
            <v>-3.1279324366593197E-3</v>
          </cell>
          <cell r="AI14">
            <v>-3.4515218073423171E-3</v>
          </cell>
          <cell r="AJ14">
            <v>-3.1486146095718315E-3</v>
          </cell>
          <cell r="AK14">
            <v>-3.1585596967782514E-3</v>
          </cell>
          <cell r="AL14">
            <v>-0.31617870722433461</v>
          </cell>
        </row>
        <row r="15">
          <cell r="C15">
            <v>98</v>
          </cell>
          <cell r="D15" t="str">
            <v>Waste generation</v>
          </cell>
          <cell r="E15" t="str">
            <v>Tons</v>
          </cell>
          <cell r="F15">
            <v>125713.66499999999</v>
          </cell>
          <cell r="G15">
            <v>126126.65519999999</v>
          </cell>
          <cell r="H15">
            <v>126507.79677311999</v>
          </cell>
          <cell r="I15">
            <v>126836.8712497152</v>
          </cell>
          <cell r="J15">
            <v>127147.66476167284</v>
          </cell>
          <cell r="K15">
            <v>127369.09075694463</v>
          </cell>
          <cell r="L15">
            <v>127534.61698014291</v>
          </cell>
          <cell r="M15">
            <v>127642.92442255132</v>
          </cell>
          <cell r="N15">
            <v>127708.6232760452</v>
          </cell>
          <cell r="O15">
            <v>127698.58021566519</v>
          </cell>
          <cell r="P15">
            <v>127643.44263776828</v>
          </cell>
          <cell r="Q15">
            <v>127525.85970751737</v>
          </cell>
          <cell r="R15">
            <v>127360.87527309547</v>
          </cell>
          <cell r="S15">
            <v>127093.19152173388</v>
          </cell>
          <cell r="T15">
            <v>126796.34264682439</v>
          </cell>
          <cell r="U15">
            <v>126410.10100285833</v>
          </cell>
          <cell r="V15">
            <v>126009.56452665941</v>
          </cell>
          <cell r="W15">
            <v>125538.52423235528</v>
          </cell>
          <cell r="X15">
            <v>125029.97553604723</v>
          </cell>
          <cell r="Y15">
            <v>123988.44244828723</v>
          </cell>
          <cell r="Z15">
            <v>124008.65633964779</v>
          </cell>
          <cell r="AA15">
            <v>124003.56757573145</v>
          </cell>
          <cell r="AB15">
            <v>123990.46083758667</v>
          </cell>
          <cell r="AC15">
            <v>123987.1831658166</v>
          </cell>
          <cell r="AD15">
            <v>123998.89760647669</v>
          </cell>
          <cell r="AE15">
            <v>83256.818917948462</v>
          </cell>
          <cell r="AF15">
            <v>83492.183841552513</v>
          </cell>
          <cell r="AG15">
            <v>83746.185263326945</v>
          </cell>
          <cell r="AH15">
            <v>84008.872958782871</v>
          </cell>
          <cell r="AI15">
            <v>84248.271083995074</v>
          </cell>
          <cell r="AJ15">
            <v>84495.613817717502</v>
          </cell>
          <cell r="AK15">
            <v>84763.213610573483</v>
          </cell>
          <cell r="AL15">
            <v>57445.414722214467</v>
          </cell>
        </row>
        <row r="16">
          <cell r="D16" t="str">
            <v>Annual growth</v>
          </cell>
          <cell r="E16" t="str">
            <v>%</v>
          </cell>
          <cell r="F16" t="str">
            <v>n/a</v>
          </cell>
          <cell r="G16">
            <v>3.2851655386867407E-3</v>
          </cell>
          <cell r="H16">
            <v>3.0218955106326995E-3</v>
          </cell>
          <cell r="I16">
            <v>2.6012189366113603E-3</v>
          </cell>
          <cell r="J16">
            <v>2.4503404167528497E-3</v>
          </cell>
          <cell r="K16">
            <v>1.741486921421842E-3</v>
          </cell>
          <cell r="L16">
            <v>1.2995792167045384E-3</v>
          </cell>
          <cell r="M16">
            <v>8.492395631318761E-4</v>
          </cell>
          <cell r="N16">
            <v>5.1470815002940817E-4</v>
          </cell>
          <cell r="O16">
            <v>-7.8640424760467731E-5</v>
          </cell>
          <cell r="P16">
            <v>-4.3177909890457222E-4</v>
          </cell>
          <cell r="Q16">
            <v>-9.2118269314145351E-4</v>
          </cell>
          <cell r="R16">
            <v>-1.2937331675340058E-3</v>
          </cell>
          <cell r="S16">
            <v>-2.1017738044560863E-3</v>
          </cell>
          <cell r="T16">
            <v>-2.3356788145393326E-3</v>
          </cell>
          <cell r="U16">
            <v>-3.0461576091503906E-3</v>
          </cell>
          <cell r="V16">
            <v>-3.1685480275809308E-3</v>
          </cell>
          <cell r="W16">
            <v>-3.7381312765704111E-3</v>
          </cell>
          <cell r="X16">
            <v>-4.0509373470631882E-3</v>
          </cell>
          <cell r="Y16">
            <v>-8.3302670683137459E-3</v>
          </cell>
          <cell r="Z16">
            <v>1.6303044833376745E-4</v>
          </cell>
          <cell r="AA16">
            <v>-4.1035554021351395E-5</v>
          </cell>
          <cell r="AB16">
            <v>-1.0569646019886747E-4</v>
          </cell>
          <cell r="AC16">
            <v>-2.6434870456282233E-5</v>
          </cell>
          <cell r="AD16">
            <v>9.4481061356344043E-5</v>
          </cell>
          <cell r="AE16">
            <v>-0.32856807177292358</v>
          </cell>
          <cell r="AF16">
            <v>2.8269747350786467E-3</v>
          </cell>
          <cell r="AG16">
            <v>3.042217966851446E-3</v>
          </cell>
          <cell r="AH16">
            <v>3.1367123723897716E-3</v>
          </cell>
          <cell r="AI16">
            <v>2.8496766684353858E-3</v>
          </cell>
          <cell r="AJ16">
            <v>2.9358790458242634E-3</v>
          </cell>
          <cell r="AK16">
            <v>3.1670258462559442E-3</v>
          </cell>
          <cell r="AL16">
            <v>-0.32228366203604342</v>
          </cell>
        </row>
        <row r="17">
          <cell r="C17">
            <v>99</v>
          </cell>
          <cell r="D17" t="str">
            <v>Coverage of collection service</v>
          </cell>
          <cell r="E17" t="str">
            <v>%</v>
          </cell>
          <cell r="F17">
            <v>0.33227466236010628</v>
          </cell>
          <cell r="G17">
            <v>0.57252209768994744</v>
          </cell>
          <cell r="H17">
            <v>0.84818823912162289</v>
          </cell>
          <cell r="I17">
            <v>0.89370026620906573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Z17">
            <v>1</v>
          </cell>
          <cell r="AA17">
            <v>1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</row>
        <row r="19">
          <cell r="D19" t="str">
            <v>Non-residential customers</v>
          </cell>
        </row>
        <row r="20">
          <cell r="C20">
            <v>100</v>
          </cell>
          <cell r="D20" t="str">
            <v>Waste generation</v>
          </cell>
          <cell r="E20" t="str">
            <v>Tons</v>
          </cell>
          <cell r="F20">
            <v>33108</v>
          </cell>
          <cell r="G20">
            <v>34735.502429123786</v>
          </cell>
          <cell r="H20">
            <v>37125.645109667705</v>
          </cell>
          <cell r="I20">
            <v>37681.393478428705</v>
          </cell>
          <cell r="J20">
            <v>38776.667261984789</v>
          </cell>
          <cell r="K20">
            <v>39074.476015768072</v>
          </cell>
          <cell r="L20">
            <v>39373.005025283732</v>
          </cell>
          <cell r="M20">
            <v>39672.234251042246</v>
          </cell>
          <cell r="N20">
            <v>39973.731272091296</v>
          </cell>
          <cell r="O20">
            <v>40274.311642528461</v>
          </cell>
          <cell r="P20">
            <v>40577.142980091216</v>
          </cell>
          <cell r="Q20">
            <v>40880.615558041347</v>
          </cell>
          <cell r="R20">
            <v>41186.346760087945</v>
          </cell>
          <cell r="S20">
            <v>41492.700668725636</v>
          </cell>
          <cell r="T20">
            <v>41799.654459397003</v>
          </cell>
          <cell r="U20">
            <v>42108.86397787631</v>
          </cell>
          <cell r="V20">
            <v>42420.345670765884</v>
          </cell>
          <cell r="W20">
            <v>42732.409947934779</v>
          </cell>
          <cell r="X20">
            <v>43048.472156171883</v>
          </cell>
          <cell r="Y20">
            <v>43354.721543142761</v>
          </cell>
          <cell r="Z20">
            <v>43684.084998487582</v>
          </cell>
          <cell r="AA20">
            <v>44014.182155785522</v>
          </cell>
          <cell r="AB20">
            <v>44346.765086160318</v>
          </cell>
          <cell r="AC20">
            <v>44683.642142225544</v>
          </cell>
          <cell r="AD20">
            <v>45021.267014108213</v>
          </cell>
          <cell r="AE20">
            <v>45471.479684249294</v>
          </cell>
          <cell r="AF20">
            <v>45926.194481091785</v>
          </cell>
          <cell r="AG20">
            <v>46385.456425902703</v>
          </cell>
          <cell r="AH20">
            <v>46849.310990161728</v>
          </cell>
          <cell r="AI20">
            <v>47317.804100063346</v>
          </cell>
          <cell r="AJ20">
            <v>47790.982141063978</v>
          </cell>
          <cell r="AK20">
            <v>48268.89196247462</v>
          </cell>
          <cell r="AL20">
            <v>48751.580882099362</v>
          </cell>
        </row>
        <row r="21">
          <cell r="D21" t="str">
            <v>Annual growth</v>
          </cell>
          <cell r="E21" t="str">
            <v>%</v>
          </cell>
          <cell r="F21" t="str">
            <v>n/a</v>
          </cell>
          <cell r="G21">
            <v>4.9157376740479153E-2</v>
          </cell>
          <cell r="H21">
            <v>6.8809791521538877E-2</v>
          </cell>
          <cell r="I21">
            <v>1.4969392912078439E-2</v>
          </cell>
          <cell r="J21">
            <v>2.9066700629930109E-2</v>
          </cell>
          <cell r="K21">
            <v>7.6801018450403102E-3</v>
          </cell>
          <cell r="L21">
            <v>7.6400003264327498E-3</v>
          </cell>
          <cell r="M21">
            <v>7.5998574547806452E-3</v>
          </cell>
          <cell r="N21">
            <v>7.5996985483903767E-3</v>
          </cell>
          <cell r="O21">
            <v>7.5194474188857718E-3</v>
          </cell>
          <cell r="P21">
            <v>7.5192182116148309E-3</v>
          </cell>
          <cell r="Q21">
            <v>7.4789045177239277E-3</v>
          </cell>
          <cell r="R21">
            <v>7.4786349929718554E-3</v>
          </cell>
          <cell r="S21">
            <v>7.4382394345926528E-3</v>
          </cell>
          <cell r="T21">
            <v>7.3977780603402543E-3</v>
          </cell>
          <cell r="U21">
            <v>7.3974180523350697E-3</v>
          </cell>
          <cell r="V21">
            <v>7.3970576136470623E-3</v>
          </cell>
          <cell r="W21">
            <v>7.356476526403144E-3</v>
          </cell>
          <cell r="X21">
            <v>7.3963113389157176E-3</v>
          </cell>
          <cell r="Y21">
            <v>7.1140593761345183E-3</v>
          </cell>
          <cell r="Z21">
            <v>7.596945468028693E-3</v>
          </cell>
          <cell r="AA21">
            <v>7.5564626639053056E-3</v>
          </cell>
          <cell r="AB21">
            <v>7.5562674139357799E-3</v>
          </cell>
          <cell r="AC21">
            <v>7.5964290836256776E-3</v>
          </cell>
          <cell r="AD21">
            <v>7.5558941862443607E-3</v>
          </cell>
          <cell r="AE21">
            <v>1.0000000000000009E-2</v>
          </cell>
          <cell r="AF21">
            <v>1.0000000000000009E-2</v>
          </cell>
          <cell r="AG21">
            <v>1.0000000000000009E-2</v>
          </cell>
          <cell r="AH21">
            <v>1.0000000000000009E-2</v>
          </cell>
          <cell r="AI21">
            <v>1.0000000000000009E-2</v>
          </cell>
          <cell r="AJ21">
            <v>1.0000000000000009E-2</v>
          </cell>
          <cell r="AK21">
            <v>1.0000000000000009E-2</v>
          </cell>
          <cell r="AL21">
            <v>1.0000000000000009E-2</v>
          </cell>
        </row>
        <row r="22">
          <cell r="C22">
            <v>101</v>
          </cell>
          <cell r="D22" t="str">
            <v>Coverage of collection service</v>
          </cell>
          <cell r="E22" t="str">
            <v>%</v>
          </cell>
          <cell r="F22">
            <v>0.85236579089738396</v>
          </cell>
          <cell r="G22">
            <v>0.88555471114776108</v>
          </cell>
          <cell r="H22">
            <v>0.93351591178977933</v>
          </cell>
          <cell r="I22">
            <v>0.94599127847624387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  <cell r="T22">
            <v>1</v>
          </cell>
          <cell r="U22">
            <v>1</v>
          </cell>
          <cell r="V22">
            <v>1</v>
          </cell>
          <cell r="W22">
            <v>1</v>
          </cell>
          <cell r="X22">
            <v>1</v>
          </cell>
          <cell r="Y22">
            <v>1</v>
          </cell>
          <cell r="Z22">
            <v>1</v>
          </cell>
          <cell r="AA22">
            <v>1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</row>
        <row r="24">
          <cell r="D24" t="str">
            <v>Revenues</v>
          </cell>
        </row>
        <row r="25">
          <cell r="C25">
            <v>102</v>
          </cell>
          <cell r="D25" t="str">
            <v>User fees - residential customers</v>
          </cell>
          <cell r="E25" t="str">
            <v>Th RON</v>
          </cell>
          <cell r="F25">
            <v>6265.7198387889757</v>
          </cell>
          <cell r="G25">
            <v>13440.736018368569</v>
          </cell>
          <cell r="H25">
            <v>23938.123421189575</v>
          </cell>
          <cell r="I25">
            <v>30833.802170026367</v>
          </cell>
          <cell r="J25">
            <v>40794.25735869944</v>
          </cell>
          <cell r="K25">
            <v>42763.407186878809</v>
          </cell>
          <cell r="L25">
            <v>53045.55758107976</v>
          </cell>
          <cell r="M25">
            <v>54592.315677465165</v>
          </cell>
          <cell r="N25">
            <v>55821.662628372695</v>
          </cell>
          <cell r="O25">
            <v>56856.656565251011</v>
          </cell>
          <cell r="P25">
            <v>57846.161987292879</v>
          </cell>
          <cell r="Q25">
            <v>59997.792024814953</v>
          </cell>
          <cell r="R25">
            <v>61118.895404700525</v>
          </cell>
          <cell r="S25">
            <v>60378.639811877751</v>
          </cell>
          <cell r="T25">
            <v>61362.887292437568</v>
          </cell>
          <cell r="U25">
            <v>62432.801145662139</v>
          </cell>
          <cell r="V25">
            <v>63517.986146108015</v>
          </cell>
          <cell r="W25">
            <v>64599.989603352718</v>
          </cell>
          <cell r="X25">
            <v>65682.409945025414</v>
          </cell>
          <cell r="Y25">
            <v>66508.054126789459</v>
          </cell>
          <cell r="Z25">
            <v>67928.218711072841</v>
          </cell>
          <cell r="AA25">
            <v>69460.020504375017</v>
          </cell>
          <cell r="AB25">
            <v>70827.884037142721</v>
          </cell>
          <cell r="AC25">
            <v>72233.123487060744</v>
          </cell>
          <cell r="AD25">
            <v>73676.578704023283</v>
          </cell>
          <cell r="AE25">
            <v>50458.183450504635</v>
          </cell>
          <cell r="AF25">
            <v>51612.844009503118</v>
          </cell>
          <cell r="AG25">
            <v>52805.258761486519</v>
          </cell>
          <cell r="AH25">
            <v>54030.311543370335</v>
          </cell>
          <cell r="AI25">
            <v>55267.966070795053</v>
          </cell>
          <cell r="AJ25">
            <v>56538.830656973383</v>
          </cell>
          <cell r="AK25">
            <v>57852.248406880739</v>
          </cell>
          <cell r="AL25">
            <v>39991.562211958204</v>
          </cell>
        </row>
        <row r="26">
          <cell r="C26">
            <v>103</v>
          </cell>
          <cell r="D26" t="str">
            <v>User fees - economic units</v>
          </cell>
          <cell r="E26" t="str">
            <v>Th RON</v>
          </cell>
          <cell r="F26">
            <v>7055.0316512576474</v>
          </cell>
          <cell r="G26">
            <v>8297.047994700617</v>
          </cell>
          <cell r="H26">
            <v>9853.0562927363262</v>
          </cell>
          <cell r="I26">
            <v>18648.570000366504</v>
          </cell>
          <cell r="J26">
            <v>22223.040488416926</v>
          </cell>
          <cell r="K26">
            <v>24364.962293358352</v>
          </cell>
          <cell r="L26">
            <v>25490.92712750769</v>
          </cell>
          <cell r="M26">
            <v>26590.038612604309</v>
          </cell>
          <cell r="N26">
            <v>27682.416868259821</v>
          </cell>
          <cell r="O26">
            <v>28732.8686613875</v>
          </cell>
          <cell r="P26">
            <v>29823.17467529323</v>
          </cell>
          <cell r="Q26">
            <v>30953.61517550853</v>
          </cell>
          <cell r="R26">
            <v>32126.896165265665</v>
          </cell>
          <cell r="S26">
            <v>33343.312795312449</v>
          </cell>
          <cell r="T26">
            <v>34604.396595708378</v>
          </cell>
          <cell r="U26">
            <v>35913.16325324565</v>
          </cell>
          <cell r="V26">
            <v>37271.415203643948</v>
          </cell>
          <cell r="W26">
            <v>38679.478659835186</v>
          </cell>
          <cell r="X26">
            <v>40142.324163048463</v>
          </cell>
          <cell r="Y26">
            <v>41648.821591667773</v>
          </cell>
          <cell r="Z26">
            <v>43232.575225734166</v>
          </cell>
          <cell r="AA26">
            <v>44874.75023539392</v>
          </cell>
          <cell r="AB26">
            <v>46579.293690924977</v>
          </cell>
          <cell r="AC26">
            <v>48350.510517978306</v>
          </cell>
          <cell r="AD26">
            <v>50187.060283454011</v>
          </cell>
          <cell r="AE26">
            <v>52219.736599054457</v>
          </cell>
          <cell r="AF26">
            <v>54334.740370789361</v>
          </cell>
          <cell r="AG26">
            <v>56535.406025287077</v>
          </cell>
          <cell r="AH26">
            <v>58825.203040123262</v>
          </cell>
          <cell r="AI26">
            <v>61207.74141365433</v>
          </cell>
          <cell r="AJ26">
            <v>63686.777356390165</v>
          </cell>
          <cell r="AK26">
            <v>66266.219212878685</v>
          </cell>
          <cell r="AL26">
            <v>68950.133623438698</v>
          </cell>
        </row>
        <row r="27">
          <cell r="C27">
            <v>104</v>
          </cell>
          <cell r="D27" t="str">
            <v>Sale of recyclable materials</v>
          </cell>
          <cell r="E27" t="str">
            <v>Th RON</v>
          </cell>
          <cell r="F27">
            <v>78.986444556174703</v>
          </cell>
          <cell r="G27">
            <v>94.783733467409661</v>
          </cell>
          <cell r="H27">
            <v>113.74048016089161</v>
          </cell>
          <cell r="I27">
            <v>185.27844177643922</v>
          </cell>
          <cell r="J27">
            <v>1887.0525133468786</v>
          </cell>
          <cell r="K27">
            <v>1967.8329002426419</v>
          </cell>
          <cell r="L27">
            <v>2138.7029634970445</v>
          </cell>
          <cell r="M27">
            <v>2209.7305221477682</v>
          </cell>
          <cell r="N27">
            <v>2273.876574515969</v>
          </cell>
          <cell r="O27">
            <v>2327.4002218086475</v>
          </cell>
          <cell r="P27">
            <v>2376.4984300327924</v>
          </cell>
          <cell r="Q27">
            <v>2425.6769476739928</v>
          </cell>
          <cell r="R27">
            <v>2580.3032646583515</v>
          </cell>
          <cell r="S27">
            <v>2630.6465971603816</v>
          </cell>
          <cell r="T27">
            <v>2681.5734004277815</v>
          </cell>
          <cell r="U27">
            <v>2731.7295989507247</v>
          </cell>
          <cell r="V27">
            <v>2782.5865459935508</v>
          </cell>
          <cell r="W27">
            <v>2833.0960118427593</v>
          </cell>
          <cell r="X27">
            <v>2883.6335003582481</v>
          </cell>
          <cell r="Y27">
            <v>2924.4116812936827</v>
          </cell>
          <cell r="Z27">
            <v>2987.8045938011369</v>
          </cell>
          <cell r="AA27">
            <v>3052.1989515629639</v>
          </cell>
          <cell r="AB27">
            <v>3117.8535832121015</v>
          </cell>
          <cell r="AC27">
            <v>3185.0555304889785</v>
          </cell>
          <cell r="AD27">
            <v>3254.2966743839097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C28">
            <v>105</v>
          </cell>
          <cell r="D28" t="str">
            <v>Sale of compost</v>
          </cell>
          <cell r="E28" t="str">
            <v>Th RON</v>
          </cell>
          <cell r="F28">
            <v>18.916363636363634</v>
          </cell>
          <cell r="G28">
            <v>15.133090909090907</v>
          </cell>
          <cell r="H28">
            <v>12.711796363636363</v>
          </cell>
          <cell r="I28">
            <v>13.936054296904873</v>
          </cell>
          <cell r="J28">
            <v>37.724422510247877</v>
          </cell>
          <cell r="K28">
            <v>39.530054085093624</v>
          </cell>
          <cell r="L28">
            <v>39.725619129124127</v>
          </cell>
          <cell r="M28">
            <v>40.956436687062578</v>
          </cell>
          <cell r="N28">
            <v>42.138478006768388</v>
          </cell>
          <cell r="O28">
            <v>43.222827563738264</v>
          </cell>
          <cell r="P28">
            <v>44.330260746428714</v>
          </cell>
          <cell r="Q28">
            <v>45.461089010996915</v>
          </cell>
          <cell r="R28">
            <v>45.342897556996704</v>
          </cell>
          <cell r="S28">
            <v>46.486032366902592</v>
          </cell>
          <cell r="T28">
            <v>47.65759226447738</v>
          </cell>
          <cell r="U28">
            <v>48.848174632541991</v>
          </cell>
          <cell r="V28">
            <v>50.068018815179578</v>
          </cell>
          <cell r="W28">
            <v>51.31249187305005</v>
          </cell>
          <cell r="X28">
            <v>52.581863299837636</v>
          </cell>
          <cell r="Y28">
            <v>53.825619123184396</v>
          </cell>
          <cell r="Z28">
            <v>55.225338108355594</v>
          </cell>
          <cell r="AA28">
            <v>56.661206325895854</v>
          </cell>
          <cell r="AB28">
            <v>58.134149743572884</v>
          </cell>
          <cell r="AC28">
            <v>59.645117813838461</v>
          </cell>
          <cell r="AD28">
            <v>61.201566075669966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</row>
        <row r="29">
          <cell r="C29">
            <v>106</v>
          </cell>
          <cell r="D29" t="str">
            <v>Sale of energy</v>
          </cell>
          <cell r="E29" t="str">
            <v>Th RON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C30">
            <v>107</v>
          </cell>
          <cell r="D30" t="str">
            <v>Other revenues</v>
          </cell>
          <cell r="E30" t="str">
            <v>Th RON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C31">
            <v>108</v>
          </cell>
          <cell r="D31" t="str">
            <v>TOTAL REVENUES</v>
          </cell>
          <cell r="E31" t="str">
            <v>Th RON</v>
          </cell>
          <cell r="F31">
            <v>13418.65429823916</v>
          </cell>
          <cell r="G31">
            <v>21847.700837445685</v>
          </cell>
          <cell r="H31">
            <v>33917.631990450427</v>
          </cell>
          <cell r="I31">
            <v>49681.586666466224</v>
          </cell>
          <cell r="J31">
            <v>64942.07478297349</v>
          </cell>
          <cell r="K31">
            <v>69135.732434564896</v>
          </cell>
          <cell r="L31">
            <v>80714.913291213612</v>
          </cell>
          <cell r="M31">
            <v>83433.041248904308</v>
          </cell>
          <cell r="N31">
            <v>85820.094549155256</v>
          </cell>
          <cell r="O31">
            <v>87960.148276010892</v>
          </cell>
          <cell r="P31">
            <v>90090.16535336533</v>
          </cell>
          <cell r="Q31">
            <v>93422.545237008453</v>
          </cell>
          <cell r="R31">
            <v>95871.437732181526</v>
          </cell>
          <cell r="S31">
            <v>96399.085236717481</v>
          </cell>
          <cell r="T31">
            <v>98696.514880838207</v>
          </cell>
          <cell r="U31">
            <v>101126.54217249106</v>
          </cell>
          <cell r="V31">
            <v>103622.05591456068</v>
          </cell>
          <cell r="W31">
            <v>106163.87676690372</v>
          </cell>
          <cell r="X31">
            <v>108760.94947173196</v>
          </cell>
          <cell r="Y31">
            <v>111135.11301887409</v>
          </cell>
          <cell r="Z31">
            <v>114203.8238687165</v>
          </cell>
          <cell r="AA31">
            <v>117443.6308976578</v>
          </cell>
          <cell r="AB31">
            <v>120583.16546102338</v>
          </cell>
          <cell r="AC31">
            <v>123828.33465334188</v>
          </cell>
          <cell r="AD31">
            <v>127179.13722793687</v>
          </cell>
          <cell r="AE31">
            <v>102677.92004955909</v>
          </cell>
          <cell r="AF31">
            <v>105947.58438029248</v>
          </cell>
          <cell r="AG31">
            <v>109340.66478677359</v>
          </cell>
          <cell r="AH31">
            <v>112855.5145834936</v>
          </cell>
          <cell r="AI31">
            <v>116475.70748444938</v>
          </cell>
          <cell r="AJ31">
            <v>120225.60801336356</v>
          </cell>
          <cell r="AK31">
            <v>124118.46761975942</v>
          </cell>
          <cell r="AL31">
            <v>108941.69583539691</v>
          </cell>
        </row>
        <row r="32">
          <cell r="D32" t="str">
            <v>Annual growth</v>
          </cell>
          <cell r="E32" t="str">
            <v>%</v>
          </cell>
          <cell r="F32" t="str">
            <v>n/a</v>
          </cell>
          <cell r="G32">
            <v>0.62815885645944491</v>
          </cell>
          <cell r="H32">
            <v>0.55245772737411269</v>
          </cell>
          <cell r="I32">
            <v>0.46477167629079075</v>
          </cell>
          <cell r="J32">
            <v>0.30716587654411009</v>
          </cell>
          <cell r="K32">
            <v>6.457535681768678E-2</v>
          </cell>
          <cell r="L32">
            <v>0.16748474991001361</v>
          </cell>
          <cell r="M32">
            <v>3.3675659761708276E-2</v>
          </cell>
          <cell r="N32">
            <v>2.8610407393992565E-2</v>
          </cell>
          <cell r="O32">
            <v>2.4936510943015522E-2</v>
          </cell>
          <cell r="P32">
            <v>2.4215705852048464E-2</v>
          </cell>
          <cell r="Q32">
            <v>3.6989385806678765E-2</v>
          </cell>
          <cell r="R32">
            <v>2.6213078320231453E-2</v>
          </cell>
          <cell r="S32">
            <v>5.5036986720691239E-3</v>
          </cell>
          <cell r="T32">
            <v>2.3832483871389032E-2</v>
          </cell>
          <cell r="U32">
            <v>2.4621206681783692E-2</v>
          </cell>
          <cell r="V32">
            <v>2.4677139042419194E-2</v>
          </cell>
          <cell r="W32">
            <v>2.452972805749809E-2</v>
          </cell>
          <cell r="X32">
            <v>2.446286612658688E-2</v>
          </cell>
          <cell r="Y32">
            <v>2.1829191071554677E-2</v>
          </cell>
          <cell r="Z32">
            <v>2.7612432888975746E-2</v>
          </cell>
          <cell r="AA32">
            <v>2.8368638800270185E-2</v>
          </cell>
          <cell r="AB32">
            <v>2.6732267551413003E-2</v>
          </cell>
          <cell r="AC32">
            <v>2.6912290616283752E-2</v>
          </cell>
          <cell r="AD32">
            <v>2.7060063304376714E-2</v>
          </cell>
          <cell r="AE32">
            <v>-0.19265122969395099</v>
          </cell>
          <cell r="AF32">
            <v>3.1843889408309289E-2</v>
          </cell>
          <cell r="AG32">
            <v>3.2026028968266562E-2</v>
          </cell>
          <cell r="AH32">
            <v>3.2145860861321429E-2</v>
          </cell>
          <cell r="AI32">
            <v>3.2078121430897832E-2</v>
          </cell>
          <cell r="AJ32">
            <v>3.2194700593811243E-2</v>
          </cell>
          <cell r="AK32">
            <v>3.2379620870481851E-2</v>
          </cell>
          <cell r="AL32">
            <v>-0.12227649982641586</v>
          </cell>
        </row>
        <row r="35">
          <cell r="C35" t="str">
            <v>INCOME STATEMENT</v>
          </cell>
        </row>
        <row r="39">
          <cell r="D39" t="str">
            <v>Income statement - RON</v>
          </cell>
        </row>
        <row r="40">
          <cell r="C40">
            <v>109</v>
          </cell>
          <cell r="D40" t="str">
            <v>Operating revenues - user fees</v>
          </cell>
          <cell r="E40" t="str">
            <v>Th RON</v>
          </cell>
          <cell r="F40">
            <v>13320.751490046623</v>
          </cell>
          <cell r="G40">
            <v>21737.784013069184</v>
          </cell>
          <cell r="H40">
            <v>33791.1797139259</v>
          </cell>
          <cell r="I40">
            <v>49482.372170392875</v>
          </cell>
          <cell r="J40">
            <v>63017.297847116366</v>
          </cell>
          <cell r="K40">
            <v>67128.369480237161</v>
          </cell>
          <cell r="L40">
            <v>78536.48470858745</v>
          </cell>
          <cell r="M40">
            <v>81182.354290069474</v>
          </cell>
          <cell r="N40">
            <v>83504.079496632519</v>
          </cell>
          <cell r="O40">
            <v>85589.525226638507</v>
          </cell>
          <cell r="P40">
            <v>87669.336662586109</v>
          </cell>
          <cell r="Q40">
            <v>90951.407200323476</v>
          </cell>
          <cell r="R40">
            <v>93245.791569966183</v>
          </cell>
          <cell r="S40">
            <v>93721.952607190207</v>
          </cell>
          <cell r="T40">
            <v>95967.283888145947</v>
          </cell>
          <cell r="U40">
            <v>98345.964398907789</v>
          </cell>
          <cell r="V40">
            <v>100789.40134975196</v>
          </cell>
          <cell r="W40">
            <v>103279.46826318791</v>
          </cell>
          <cell r="X40">
            <v>105824.73410807387</v>
          </cell>
          <cell r="Y40">
            <v>108156.87571845723</v>
          </cell>
          <cell r="Z40">
            <v>111160.79393680701</v>
          </cell>
          <cell r="AA40">
            <v>114334.77073976894</v>
          </cell>
          <cell r="AB40">
            <v>117407.17772806771</v>
          </cell>
          <cell r="AC40">
            <v>120583.63400503906</v>
          </cell>
          <cell r="AD40">
            <v>123863.63898747729</v>
          </cell>
          <cell r="AE40">
            <v>102677.92004955909</v>
          </cell>
          <cell r="AF40">
            <v>105947.58438029248</v>
          </cell>
          <cell r="AG40">
            <v>109340.66478677359</v>
          </cell>
          <cell r="AH40">
            <v>112855.5145834936</v>
          </cell>
          <cell r="AI40">
            <v>116475.70748444938</v>
          </cell>
          <cell r="AJ40">
            <v>120225.60801336356</v>
          </cell>
          <cell r="AK40">
            <v>124118.46761975942</v>
          </cell>
          <cell r="AL40">
            <v>108941.69583539691</v>
          </cell>
        </row>
        <row r="41">
          <cell r="C41">
            <v>110</v>
          </cell>
          <cell r="D41" t="str">
            <v>Sale of recyclables and compost</v>
          </cell>
          <cell r="E41" t="str">
            <v>Th RON</v>
          </cell>
          <cell r="F41">
            <v>97.902808192538345</v>
          </cell>
          <cell r="G41">
            <v>109.91682437650057</v>
          </cell>
          <cell r="H41">
            <v>126.45227652452797</v>
          </cell>
          <cell r="I41">
            <v>199.21449607334409</v>
          </cell>
          <cell r="J41">
            <v>1924.7769358571265</v>
          </cell>
          <cell r="K41">
            <v>2007.3629543277355</v>
          </cell>
          <cell r="L41">
            <v>2178.4285826261685</v>
          </cell>
          <cell r="M41">
            <v>2250.6869588348309</v>
          </cell>
          <cell r="N41">
            <v>2316.0150525227373</v>
          </cell>
          <cell r="O41">
            <v>2370.6230493723856</v>
          </cell>
          <cell r="P41">
            <v>2420.8286907792212</v>
          </cell>
          <cell r="Q41">
            <v>2471.1380366849899</v>
          </cell>
          <cell r="R41">
            <v>2625.6461622153483</v>
          </cell>
          <cell r="S41">
            <v>2677.1326295272843</v>
          </cell>
          <cell r="T41">
            <v>2729.230992692259</v>
          </cell>
          <cell r="U41">
            <v>2780.5777735832667</v>
          </cell>
          <cell r="V41">
            <v>2832.6545648087304</v>
          </cell>
          <cell r="W41">
            <v>2884.4085037158093</v>
          </cell>
          <cell r="X41">
            <v>2936.2153636580856</v>
          </cell>
          <cell r="Y41">
            <v>2978.2373004168671</v>
          </cell>
          <cell r="Z41">
            <v>3043.0299319094925</v>
          </cell>
          <cell r="AA41">
            <v>3108.8601578888597</v>
          </cell>
          <cell r="AB41">
            <v>3175.9877329556743</v>
          </cell>
          <cell r="AC41">
            <v>3244.7006483028172</v>
          </cell>
          <cell r="AD41">
            <v>3315.4982404595798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C42">
            <v>111</v>
          </cell>
          <cell r="D42" t="str">
            <v>Sale of energy</v>
          </cell>
          <cell r="E42" t="str">
            <v>Th RON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C43">
            <v>112</v>
          </cell>
          <cell r="D43" t="str">
            <v>Other revenues</v>
          </cell>
          <cell r="E43" t="str">
            <v>Th RON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C44">
            <v>113</v>
          </cell>
          <cell r="D44" t="str">
            <v>TOTAL REVENUES</v>
          </cell>
          <cell r="E44" t="str">
            <v>Th RON</v>
          </cell>
          <cell r="F44">
            <v>13418.654298239162</v>
          </cell>
          <cell r="G44">
            <v>21847.700837445685</v>
          </cell>
          <cell r="H44">
            <v>33917.631990450427</v>
          </cell>
          <cell r="I44">
            <v>49681.586666466217</v>
          </cell>
          <cell r="J44">
            <v>64942.07478297349</v>
          </cell>
          <cell r="K44">
            <v>69135.732434564896</v>
          </cell>
          <cell r="L44">
            <v>80714.913291213612</v>
          </cell>
          <cell r="M44">
            <v>83433.041248904308</v>
          </cell>
          <cell r="N44">
            <v>85820.094549155256</v>
          </cell>
          <cell r="O44">
            <v>87960.148276010892</v>
          </cell>
          <cell r="P44">
            <v>90090.16535336533</v>
          </cell>
          <cell r="Q44">
            <v>93422.545237008468</v>
          </cell>
          <cell r="R44">
            <v>95871.437732181526</v>
          </cell>
          <cell r="S44">
            <v>96399.085236717496</v>
          </cell>
          <cell r="T44">
            <v>98696.514880838207</v>
          </cell>
          <cell r="U44">
            <v>101126.54217249106</v>
          </cell>
          <cell r="V44">
            <v>103622.0559145607</v>
          </cell>
          <cell r="W44">
            <v>106163.87676690372</v>
          </cell>
          <cell r="X44">
            <v>108760.94947173196</v>
          </cell>
          <cell r="Y44">
            <v>111135.11301887409</v>
          </cell>
          <cell r="Z44">
            <v>114203.8238687165</v>
          </cell>
          <cell r="AA44">
            <v>117443.6308976578</v>
          </cell>
          <cell r="AB44">
            <v>120583.16546102338</v>
          </cell>
          <cell r="AC44">
            <v>123828.33465334188</v>
          </cell>
          <cell r="AD44">
            <v>127179.13722793687</v>
          </cell>
          <cell r="AE44">
            <v>102677.92004955909</v>
          </cell>
          <cell r="AF44">
            <v>105947.58438029248</v>
          </cell>
          <cell r="AG44">
            <v>109340.66478677359</v>
          </cell>
          <cell r="AH44">
            <v>112855.5145834936</v>
          </cell>
          <cell r="AI44">
            <v>116475.70748444938</v>
          </cell>
          <cell r="AJ44">
            <v>120225.60801336356</v>
          </cell>
          <cell r="AK44">
            <v>124118.46761975942</v>
          </cell>
          <cell r="AL44">
            <v>108941.69583539691</v>
          </cell>
        </row>
        <row r="45">
          <cell r="C45">
            <v>114</v>
          </cell>
          <cell r="D45" t="str">
            <v>Operating costs - collection (including transfer stations)</v>
          </cell>
          <cell r="E45" t="str">
            <v>Th RON</v>
          </cell>
          <cell r="F45">
            <v>-3872.3362569869728</v>
          </cell>
          <cell r="G45">
            <v>-7400.4073611166496</v>
          </cell>
          <cell r="H45">
            <v>-13229.582529427455</v>
          </cell>
          <cell r="I45">
            <v>-17658.921120470128</v>
          </cell>
          <cell r="J45">
            <v>-28531.854785150419</v>
          </cell>
          <cell r="K45">
            <v>-29795.408796667791</v>
          </cell>
          <cell r="L45">
            <v>-30915.517364043259</v>
          </cell>
          <cell r="M45">
            <v>-31854.511431580628</v>
          </cell>
          <cell r="N45">
            <v>-32686.716177283721</v>
          </cell>
          <cell r="O45">
            <v>-33331.651607269203</v>
          </cell>
          <cell r="P45">
            <v>-33981.287629522529</v>
          </cell>
          <cell r="Q45">
            <v>-34632.514254485977</v>
          </cell>
          <cell r="R45">
            <v>-35315.771355734818</v>
          </cell>
          <cell r="S45">
            <v>-35964.515370975088</v>
          </cell>
          <cell r="T45">
            <v>-36619.918205981972</v>
          </cell>
          <cell r="U45">
            <v>-37269.469238672391</v>
          </cell>
          <cell r="V45">
            <v>-37927.472859429326</v>
          </cell>
          <cell r="W45">
            <v>-38582.830247338658</v>
          </cell>
          <cell r="X45">
            <v>-39240.906116778802</v>
          </cell>
          <cell r="Y45">
            <v>-39798.905948763648</v>
          </cell>
          <cell r="Z45">
            <v>-40590.435531732488</v>
          </cell>
          <cell r="AA45">
            <v>-41391.760606628646</v>
          </cell>
          <cell r="AB45">
            <v>-42207.12271318541</v>
          </cell>
          <cell r="AC45">
            <v>-43040.226675092737</v>
          </cell>
          <cell r="AD45">
            <v>-43893.82496052498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C46">
            <v>115</v>
          </cell>
          <cell r="D46" t="str">
            <v>Operating costs - sorting/treatment</v>
          </cell>
          <cell r="E46" t="str">
            <v>Th RON</v>
          </cell>
          <cell r="F46">
            <v>-1843.5983018178372</v>
          </cell>
          <cell r="G46">
            <v>-2074.3406003692762</v>
          </cell>
          <cell r="H46">
            <v>-2305.1168362441877</v>
          </cell>
          <cell r="I46">
            <v>-4384.7656192847289</v>
          </cell>
          <cell r="J46">
            <v>-8598.1801349828347</v>
          </cell>
          <cell r="K46">
            <v>-9029.1103804142131</v>
          </cell>
          <cell r="L46">
            <v>-9472.8282481820024</v>
          </cell>
          <cell r="M46">
            <v>-9790.8084603677671</v>
          </cell>
          <cell r="N46">
            <v>-10073.053129241616</v>
          </cell>
          <cell r="O46">
            <v>-18305.384017634358</v>
          </cell>
          <cell r="P46">
            <v>-18688.35352039148</v>
          </cell>
          <cell r="Q46">
            <v>-19077.465873808258</v>
          </cell>
          <cell r="R46">
            <v>-19601.351403414479</v>
          </cell>
          <cell r="S46">
            <v>-20003.56555015354</v>
          </cell>
          <cell r="T46">
            <v>-20413.212943949424</v>
          </cell>
          <cell r="U46">
            <v>-20827.985521652743</v>
          </cell>
          <cell r="V46">
            <v>-21250.833526905146</v>
          </cell>
          <cell r="W46">
            <v>-21679.77810598605</v>
          </cell>
          <cell r="X46">
            <v>-22115.92467235195</v>
          </cell>
          <cell r="Y46">
            <v>-22539.781770846472</v>
          </cell>
          <cell r="Z46">
            <v>-23015.370603326315</v>
          </cell>
          <cell r="AA46">
            <v>-23500.566215572078</v>
          </cell>
          <cell r="AB46">
            <v>-23995.825916588648</v>
          </cell>
          <cell r="AC46">
            <v>-24502.049230377284</v>
          </cell>
          <cell r="AD46">
            <v>-25020.046241557768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C47">
            <v>116</v>
          </cell>
          <cell r="D47" t="str">
            <v>Operating costs - incineration</v>
          </cell>
          <cell r="E47" t="str">
            <v>Th RON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C48">
            <v>117</v>
          </cell>
          <cell r="D48" t="str">
            <v>Operating costs - landfilling</v>
          </cell>
          <cell r="E48" t="str">
            <v>Th RON</v>
          </cell>
          <cell r="F48">
            <v>-1540.9745832311103</v>
          </cell>
          <cell r="G48">
            <v>-1861.7822261269889</v>
          </cell>
          <cell r="H48">
            <v>-2093.16508623155</v>
          </cell>
          <cell r="I48">
            <v>-2247.4276906672767</v>
          </cell>
          <cell r="J48">
            <v>-7220.6488133387011</v>
          </cell>
          <cell r="K48">
            <v>-7466.1169410734456</v>
          </cell>
          <cell r="L48">
            <v>-7571.3387195927335</v>
          </cell>
          <cell r="M48">
            <v>-7790.2130075836212</v>
          </cell>
          <cell r="N48">
            <v>-8107.7380624628177</v>
          </cell>
          <cell r="O48">
            <v>-7762.5747490557178</v>
          </cell>
          <cell r="P48">
            <v>-7916.2088683054144</v>
          </cell>
          <cell r="Q48">
            <v>-5891.208864401814</v>
          </cell>
          <cell r="R48">
            <v>-5984.0657985380749</v>
          </cell>
          <cell r="S48">
            <v>-6098.0952543796566</v>
          </cell>
          <cell r="T48">
            <v>-6213.6723093498522</v>
          </cell>
          <cell r="U48">
            <v>-6329.5796151109716</v>
          </cell>
          <cell r="V48">
            <v>-6447.3929745568212</v>
          </cell>
          <cell r="W48">
            <v>-6565.8050430232315</v>
          </cell>
          <cell r="X48">
            <v>-6685.6838115489227</v>
          </cell>
          <cell r="Y48">
            <v>-6794.8762203513943</v>
          </cell>
          <cell r="Z48">
            <v>-6932.0038477544058</v>
          </cell>
          <cell r="AA48">
            <v>-7071.1488055397949</v>
          </cell>
          <cell r="AB48">
            <v>-7212.953596056369</v>
          </cell>
          <cell r="AC48">
            <v>-7357.9932701419721</v>
          </cell>
          <cell r="AD48">
            <v>-7506.2848490972528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C49">
            <v>118</v>
          </cell>
          <cell r="D49" t="str">
            <v>Other operating costs</v>
          </cell>
          <cell r="E49" t="str">
            <v>Th RON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C50">
            <v>119</v>
          </cell>
          <cell r="D50" t="str">
            <v>TOTAL O&amp;M COSTS</v>
          </cell>
          <cell r="E50" t="str">
            <v>Th RON</v>
          </cell>
          <cell r="F50">
            <v>-7256.90914203592</v>
          </cell>
          <cell r="G50">
            <v>-11336.530187612914</v>
          </cell>
          <cell r="H50">
            <v>-17627.864451903191</v>
          </cell>
          <cell r="I50">
            <v>-24291.114430422131</v>
          </cell>
          <cell r="J50">
            <v>-44350.68373347196</v>
          </cell>
          <cell r="K50">
            <v>-46290.636118155446</v>
          </cell>
          <cell r="L50">
            <v>-47959.684331817996</v>
          </cell>
          <cell r="M50">
            <v>-49435.532899532016</v>
          </cell>
          <cell r="N50">
            <v>-50867.507368988161</v>
          </cell>
          <cell r="O50">
            <v>-59399.61037395928</v>
          </cell>
          <cell r="P50">
            <v>-60585.850018219426</v>
          </cell>
          <cell r="Q50">
            <v>-59601.18899269605</v>
          </cell>
          <cell r="R50">
            <v>-60901.188557687368</v>
          </cell>
          <cell r="S50">
            <v>-62066.176175508284</v>
          </cell>
          <cell r="T50">
            <v>-63246.803459281247</v>
          </cell>
          <cell r="U50">
            <v>-64427.034375436109</v>
          </cell>
          <cell r="V50">
            <v>-65625.699360891289</v>
          </cell>
          <cell r="W50">
            <v>-66828.41339634794</v>
          </cell>
          <cell r="X50">
            <v>-68042.514600679671</v>
          </cell>
          <cell r="Y50">
            <v>-69133.563939961517</v>
          </cell>
          <cell r="Z50">
            <v>-70537.809982813211</v>
          </cell>
          <cell r="AA50">
            <v>-71963.475627740525</v>
          </cell>
          <cell r="AB50">
            <v>-73415.902225830432</v>
          </cell>
          <cell r="AC50">
            <v>-74900.269175611989</v>
          </cell>
          <cell r="AD50">
            <v>-76420.156051180005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C51">
            <v>120</v>
          </cell>
          <cell r="D51" t="str">
            <v>EBITDA</v>
          </cell>
          <cell r="E51" t="str">
            <v>Th RON</v>
          </cell>
          <cell r="F51">
            <v>6161.745156203242</v>
          </cell>
          <cell r="G51">
            <v>10511.170649832771</v>
          </cell>
          <cell r="H51">
            <v>16289.767538547236</v>
          </cell>
          <cell r="I51">
            <v>25390.472236044086</v>
          </cell>
          <cell r="J51">
            <v>20591.39104950153</v>
          </cell>
          <cell r="K51">
            <v>22845.09631640945</v>
          </cell>
          <cell r="L51">
            <v>32755.228959395616</v>
          </cell>
          <cell r="M51">
            <v>33997.508349372292</v>
          </cell>
          <cell r="N51">
            <v>34952.587180167095</v>
          </cell>
          <cell r="O51">
            <v>28560.537902051612</v>
          </cell>
          <cell r="P51">
            <v>29504.315335145904</v>
          </cell>
          <cell r="Q51">
            <v>33821.356244312417</v>
          </cell>
          <cell r="R51">
            <v>34970.249174494158</v>
          </cell>
          <cell r="S51">
            <v>34332.909061209211</v>
          </cell>
          <cell r="T51">
            <v>35449.71142155696</v>
          </cell>
          <cell r="U51">
            <v>36699.507797054946</v>
          </cell>
          <cell r="V51">
            <v>37996.356553669408</v>
          </cell>
          <cell r="W51">
            <v>39335.463370555779</v>
          </cell>
          <cell r="X51">
            <v>40718.43487105229</v>
          </cell>
          <cell r="Y51">
            <v>42001.549078912576</v>
          </cell>
          <cell r="Z51">
            <v>43666.013885903289</v>
          </cell>
          <cell r="AA51">
            <v>45480.155269917275</v>
          </cell>
          <cell r="AB51">
            <v>47167.26323519295</v>
          </cell>
          <cell r="AC51">
            <v>48928.065477729891</v>
          </cell>
          <cell r="AD51">
            <v>50758.981176756861</v>
          </cell>
          <cell r="AE51">
            <v>102677.92004955909</v>
          </cell>
          <cell r="AF51">
            <v>105947.58438029248</v>
          </cell>
          <cell r="AG51">
            <v>109340.66478677359</v>
          </cell>
          <cell r="AH51">
            <v>112855.5145834936</v>
          </cell>
          <cell r="AI51">
            <v>116475.70748444938</v>
          </cell>
          <cell r="AJ51">
            <v>120225.60801336356</v>
          </cell>
          <cell r="AK51">
            <v>124118.46761975942</v>
          </cell>
          <cell r="AL51">
            <v>108941.69583539691</v>
          </cell>
        </row>
        <row r="52">
          <cell r="C52">
            <v>121</v>
          </cell>
          <cell r="D52" t="str">
            <v>Depreciation</v>
          </cell>
          <cell r="E52" t="str">
            <v>Th RON</v>
          </cell>
          <cell r="F52">
            <v>0</v>
          </cell>
          <cell r="G52">
            <v>0</v>
          </cell>
          <cell r="H52">
            <v>0</v>
          </cell>
          <cell r="I52">
            <v>-3947.2000000000007</v>
          </cell>
          <cell r="J52">
            <v>-13211.643831640653</v>
          </cell>
          <cell r="K52">
            <v>-13211.643831640657</v>
          </cell>
          <cell r="L52">
            <v>-13211.643831640653</v>
          </cell>
          <cell r="M52">
            <v>-13322.898810049179</v>
          </cell>
          <cell r="N52">
            <v>-13322.898810049175</v>
          </cell>
          <cell r="O52">
            <v>-15486.766821577288</v>
          </cell>
          <cell r="P52">
            <v>-15486.766821577286</v>
          </cell>
          <cell r="Q52">
            <v>-15533.58737504405</v>
          </cell>
          <cell r="R52">
            <v>-17061.942898434238</v>
          </cell>
          <cell r="S52">
            <v>-17061.94289843423</v>
          </cell>
          <cell r="T52">
            <v>-9771.1391357672837</v>
          </cell>
          <cell r="U52">
            <v>-9771.1391357673056</v>
          </cell>
          <cell r="V52">
            <v>-9771.1391357672692</v>
          </cell>
          <cell r="W52">
            <v>-9923.4631626393311</v>
          </cell>
          <cell r="X52">
            <v>-9923.4631626393602</v>
          </cell>
          <cell r="Y52">
            <v>-12421.776103369113</v>
          </cell>
          <cell r="Z52">
            <v>-14165.859110266749</v>
          </cell>
          <cell r="AA52">
            <v>-14165.859110266741</v>
          </cell>
          <cell r="AB52">
            <v>-14214.37200467127</v>
          </cell>
          <cell r="AC52">
            <v>-11803.172004671331</v>
          </cell>
          <cell r="AD52">
            <v>-12768.941218280015</v>
          </cell>
          <cell r="AE52">
            <v>-12895.930821671558</v>
          </cell>
          <cell r="AF52">
            <v>-5198.3106983066245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C53">
            <v>122</v>
          </cell>
          <cell r="D53" t="str">
            <v>Write-off of bad debts</v>
          </cell>
          <cell r="E53" t="str">
            <v>Th RON</v>
          </cell>
          <cell r="I53">
            <v>-1800</v>
          </cell>
          <cell r="J53">
            <v>-1200</v>
          </cell>
          <cell r="K53">
            <v>-700</v>
          </cell>
          <cell r="L53">
            <v>-993.63173332932524</v>
          </cell>
          <cell r="M53">
            <v>-1298.8414956594709</v>
          </cell>
          <cell r="N53">
            <v>-1382.7146486912991</v>
          </cell>
          <cell r="O53">
            <v>-1614.2982658242736</v>
          </cell>
          <cell r="P53">
            <v>-1668.6608249780877</v>
          </cell>
          <cell r="Q53">
            <v>-1716.4018909831066</v>
          </cell>
          <cell r="R53">
            <v>-1759.2029655202193</v>
          </cell>
          <cell r="S53">
            <v>-1801.8033070673082</v>
          </cell>
          <cell r="T53">
            <v>-1868.4509047401709</v>
          </cell>
          <cell r="U53">
            <v>-1917.4287546436321</v>
          </cell>
          <cell r="V53">
            <v>-1927.9817047343515</v>
          </cell>
          <cell r="W53">
            <v>-1973.930297616766</v>
          </cell>
          <cell r="X53">
            <v>-2022.5308434498229</v>
          </cell>
          <cell r="Y53">
            <v>-2072.4411182912158</v>
          </cell>
          <cell r="Z53">
            <v>-2123.2775353380762</v>
          </cell>
          <cell r="AA53">
            <v>-2175.2189894346411</v>
          </cell>
          <cell r="AB53">
            <v>-2222.702260377484</v>
          </cell>
          <cell r="AC53">
            <v>-2284.0764773743322</v>
          </cell>
          <cell r="AD53">
            <v>-2348.8726179531582</v>
          </cell>
          <cell r="AE53">
            <v>-2411.6633092204697</v>
          </cell>
          <cell r="AF53">
            <v>-2476.5666930668399</v>
          </cell>
          <cell r="AG53">
            <v>-2543.5827445587397</v>
          </cell>
          <cell r="AH53">
            <v>-2053.5584009911836</v>
          </cell>
          <cell r="AI53">
            <v>-2118.9516876058515</v>
          </cell>
          <cell r="AJ53">
            <v>-2186.8132957354737</v>
          </cell>
          <cell r="AK53">
            <v>-2257.1102916698737</v>
          </cell>
          <cell r="AL53">
            <v>-2329.5141496889896</v>
          </cell>
        </row>
        <row r="54">
          <cell r="C54">
            <v>123</v>
          </cell>
          <cell r="D54" t="str">
            <v>Current portion of investment grants</v>
          </cell>
          <cell r="E54" t="str">
            <v>Th RON</v>
          </cell>
          <cell r="I54">
            <v>18</v>
          </cell>
          <cell r="J54">
            <v>6534.2726735225588</v>
          </cell>
          <cell r="K54">
            <v>6534.2726735225588</v>
          </cell>
          <cell r="L54">
            <v>6534.2726735225588</v>
          </cell>
          <cell r="M54">
            <v>6534.2726735225588</v>
          </cell>
          <cell r="N54">
            <v>6534.2726735225588</v>
          </cell>
          <cell r="O54">
            <v>6534.2726735225588</v>
          </cell>
          <cell r="P54">
            <v>6534.2726735225588</v>
          </cell>
          <cell r="Q54">
            <v>6534.2726735225588</v>
          </cell>
          <cell r="R54">
            <v>6534.2726735225588</v>
          </cell>
          <cell r="S54">
            <v>6516.2726735225588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</row>
        <row r="55">
          <cell r="C55">
            <v>124</v>
          </cell>
          <cell r="D55" t="str">
            <v>EBIT</v>
          </cell>
          <cell r="E55" t="str">
            <v>Th RON</v>
          </cell>
          <cell r="F55">
            <v>6161.745156203242</v>
          </cell>
          <cell r="G55">
            <v>10511.170649832771</v>
          </cell>
          <cell r="H55">
            <v>16289.767538547236</v>
          </cell>
          <cell r="I55">
            <v>19661.272236044086</v>
          </cell>
          <cell r="J55">
            <v>12714.019891383436</v>
          </cell>
          <cell r="K55">
            <v>15467.725158291352</v>
          </cell>
          <cell r="L55">
            <v>25084.226067948195</v>
          </cell>
          <cell r="M55">
            <v>25910.040717186203</v>
          </cell>
          <cell r="N55">
            <v>26781.246394949176</v>
          </cell>
          <cell r="O55">
            <v>17993.745488172608</v>
          </cell>
          <cell r="P55">
            <v>18883.160362113089</v>
          </cell>
          <cell r="Q55">
            <v>23105.639651807818</v>
          </cell>
          <cell r="R55">
            <v>22683.375984062259</v>
          </cell>
          <cell r="S55">
            <v>21985.435529230232</v>
          </cell>
          <cell r="T55">
            <v>23810.121381049506</v>
          </cell>
          <cell r="U55">
            <v>25010.939906644009</v>
          </cell>
          <cell r="V55">
            <v>26297.235713167785</v>
          </cell>
          <cell r="W55">
            <v>27438.06991029968</v>
          </cell>
          <cell r="X55">
            <v>28772.440864963108</v>
          </cell>
          <cell r="Y55">
            <v>27507.331857252248</v>
          </cell>
          <cell r="Z55">
            <v>27376.877240298465</v>
          </cell>
          <cell r="AA55">
            <v>29139.077170215893</v>
          </cell>
          <cell r="AB55">
            <v>30730.188970144198</v>
          </cell>
          <cell r="AC55">
            <v>34840.816995684232</v>
          </cell>
          <cell r="AD55">
            <v>35641.167340523687</v>
          </cell>
          <cell r="AE55">
            <v>87370.325918667062</v>
          </cell>
          <cell r="AF55">
            <v>98272.706988919017</v>
          </cell>
          <cell r="AG55">
            <v>106797.08204221485</v>
          </cell>
          <cell r="AH55">
            <v>110801.95618250241</v>
          </cell>
          <cell r="AI55">
            <v>114356.75579684353</v>
          </cell>
          <cell r="AJ55">
            <v>118038.79471762809</v>
          </cell>
          <cell r="AK55">
            <v>121861.35732808955</v>
          </cell>
          <cell r="AL55">
            <v>106612.18168570792</v>
          </cell>
        </row>
        <row r="56">
          <cell r="C56">
            <v>125</v>
          </cell>
          <cell r="D56" t="str">
            <v>Interests</v>
          </cell>
          <cell r="E56" t="str">
            <v>Th RON</v>
          </cell>
          <cell r="F56">
            <v>0</v>
          </cell>
          <cell r="G56">
            <v>0</v>
          </cell>
          <cell r="H56">
            <v>0</v>
          </cell>
          <cell r="I56">
            <v>-201.12979932753905</v>
          </cell>
          <cell r="J56">
            <v>-482.65298243212573</v>
          </cell>
          <cell r="K56">
            <v>-488.33125281368018</v>
          </cell>
          <cell r="L56">
            <v>-492.16130185535604</v>
          </cell>
          <cell r="M56">
            <v>-494.57385725660771</v>
          </cell>
          <cell r="N56">
            <v>-496.02848624853891</v>
          </cell>
          <cell r="O56">
            <v>-473.89291862068791</v>
          </cell>
          <cell r="P56">
            <v>-450.53989477330515</v>
          </cell>
          <cell r="Q56">
            <v>-425.90245461431635</v>
          </cell>
          <cell r="R56">
            <v>-399.90995524658319</v>
          </cell>
          <cell r="S56">
            <v>-372.48786841362465</v>
          </cell>
          <cell r="T56">
            <v>-343.55756680485337</v>
          </cell>
          <cell r="U56">
            <v>-313.0360986075998</v>
          </cell>
          <cell r="V56">
            <v>-280.8359496594972</v>
          </cell>
          <cell r="W56">
            <v>-246.86479251924891</v>
          </cell>
          <cell r="X56">
            <v>-211.02522173628708</v>
          </cell>
          <cell r="Y56">
            <v>-173.21447456026226</v>
          </cell>
          <cell r="Z56">
            <v>-133.32413628955609</v>
          </cell>
          <cell r="AA56">
            <v>-91.23982941396109</v>
          </cell>
          <cell r="AB56">
            <v>-46.840885660208386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</row>
        <row r="57">
          <cell r="C57">
            <v>126</v>
          </cell>
          <cell r="D57" t="str">
            <v>Foreign exchange correction</v>
          </cell>
          <cell r="E57" t="str">
            <v>Th RON</v>
          </cell>
          <cell r="I57">
            <v>0</v>
          </cell>
          <cell r="J57">
            <v>-135.52909299603434</v>
          </cell>
          <cell r="K57">
            <v>-103.24127966462528</v>
          </cell>
          <cell r="L57">
            <v>-69.637255303198003</v>
          </cell>
          <cell r="M57">
            <v>-43.864643659121711</v>
          </cell>
          <cell r="N57">
            <v>-26.447799853293454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1.40353394446287E-12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-7.9514284077513117E-13</v>
          </cell>
          <cell r="Y57">
            <v>6.5267198030639515E-13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C58">
            <v>127</v>
          </cell>
          <cell r="D58" t="str">
            <v>EBT</v>
          </cell>
          <cell r="E58" t="str">
            <v>Th RON</v>
          </cell>
          <cell r="F58">
            <v>6161.745156203242</v>
          </cell>
          <cell r="G58">
            <v>10511.170649832771</v>
          </cell>
          <cell r="H58">
            <v>16289.767538547236</v>
          </cell>
          <cell r="I58">
            <v>19460.142436716545</v>
          </cell>
          <cell r="J58">
            <v>12095.837815955276</v>
          </cell>
          <cell r="K58">
            <v>14876.152625813047</v>
          </cell>
          <cell r="L58">
            <v>24522.427510789643</v>
          </cell>
          <cell r="M58">
            <v>25371.602216270472</v>
          </cell>
          <cell r="N58">
            <v>26258.770108847344</v>
          </cell>
          <cell r="O58">
            <v>17519.85256955192</v>
          </cell>
          <cell r="P58">
            <v>18432.620467339784</v>
          </cell>
          <cell r="Q58">
            <v>22679.737197193503</v>
          </cell>
          <cell r="R58">
            <v>22283.466028815674</v>
          </cell>
          <cell r="S58">
            <v>21612.947660816608</v>
          </cell>
          <cell r="T58">
            <v>23466.563814244651</v>
          </cell>
          <cell r="U58">
            <v>24697.903808036408</v>
          </cell>
          <cell r="V58">
            <v>26016.399763508289</v>
          </cell>
          <cell r="W58">
            <v>27191.205117780431</v>
          </cell>
          <cell r="X58">
            <v>28561.415643226821</v>
          </cell>
          <cell r="Y58">
            <v>27334.117382691984</v>
          </cell>
          <cell r="Z58">
            <v>27243.553104008908</v>
          </cell>
          <cell r="AA58">
            <v>29047.837340801932</v>
          </cell>
          <cell r="AB58">
            <v>30683.348084483991</v>
          </cell>
          <cell r="AC58">
            <v>34840.816995684232</v>
          </cell>
          <cell r="AD58">
            <v>35641.167340523687</v>
          </cell>
          <cell r="AE58">
            <v>87370.325918667062</v>
          </cell>
          <cell r="AF58">
            <v>98272.706988919017</v>
          </cell>
          <cell r="AG58">
            <v>106797.08204221485</v>
          </cell>
          <cell r="AH58">
            <v>110801.95618250241</v>
          </cell>
          <cell r="AI58">
            <v>114356.75579684353</v>
          </cell>
          <cell r="AJ58">
            <v>118038.79471762809</v>
          </cell>
          <cell r="AK58">
            <v>121861.35732808955</v>
          </cell>
          <cell r="AL58">
            <v>106612.18168570792</v>
          </cell>
        </row>
        <row r="59">
          <cell r="C59">
            <v>128</v>
          </cell>
          <cell r="D59" t="str">
            <v>Income tax</v>
          </cell>
          <cell r="E59" t="str">
            <v>Th RON</v>
          </cell>
          <cell r="F59">
            <v>0</v>
          </cell>
          <cell r="G59">
            <v>0</v>
          </cell>
          <cell r="H59">
            <v>0</v>
          </cell>
          <cell r="I59">
            <v>-3113.6227898746474</v>
          </cell>
          <cell r="J59">
            <v>-1935.3340505528442</v>
          </cell>
          <cell r="K59">
            <v>-2380.1844201300878</v>
          </cell>
          <cell r="L59">
            <v>-3923.5884017263429</v>
          </cell>
          <cell r="M59">
            <v>-4059.4563546032755</v>
          </cell>
          <cell r="N59">
            <v>-4201.4032174155755</v>
          </cell>
          <cell r="O59">
            <v>-2803.1764111283073</v>
          </cell>
          <cell r="P59">
            <v>-2949.2192747743657</v>
          </cell>
          <cell r="Q59">
            <v>-3628.7579515509606</v>
          </cell>
          <cell r="R59">
            <v>-3565.3545646105081</v>
          </cell>
          <cell r="S59">
            <v>-3458.0716257306572</v>
          </cell>
          <cell r="T59">
            <v>-3754.6502102791442</v>
          </cell>
          <cell r="U59">
            <v>-3951.6646092858255</v>
          </cell>
          <cell r="V59">
            <v>-4162.6239621613258</v>
          </cell>
          <cell r="W59">
            <v>-4350.5928188448688</v>
          </cell>
          <cell r="X59">
            <v>-4569.8265029162912</v>
          </cell>
          <cell r="Y59">
            <v>-4373.4587812307172</v>
          </cell>
          <cell r="Z59">
            <v>-4358.9684966414252</v>
          </cell>
          <cell r="AA59">
            <v>-4647.6539745283089</v>
          </cell>
          <cell r="AB59">
            <v>-4909.3356935174388</v>
          </cell>
          <cell r="AC59">
            <v>-5574.5307193094768</v>
          </cell>
          <cell r="AD59">
            <v>-5702.5867744837897</v>
          </cell>
          <cell r="AE59">
            <v>-13979.25214698673</v>
          </cell>
          <cell r="AF59">
            <v>-15723.633118227042</v>
          </cell>
          <cell r="AG59">
            <v>-17087.533126754377</v>
          </cell>
          <cell r="AH59">
            <v>-17728.312989200385</v>
          </cell>
          <cell r="AI59">
            <v>-18297.080927494964</v>
          </cell>
          <cell r="AJ59">
            <v>-18886.207154820495</v>
          </cell>
          <cell r="AK59">
            <v>-19497.817172494328</v>
          </cell>
          <cell r="AL59">
            <v>-17057.949069713268</v>
          </cell>
        </row>
        <row r="60">
          <cell r="C60">
            <v>129</v>
          </cell>
          <cell r="D60" t="str">
            <v>NET INCOME</v>
          </cell>
          <cell r="E60" t="str">
            <v>Th RON</v>
          </cell>
          <cell r="F60">
            <v>6161.745156203242</v>
          </cell>
          <cell r="G60">
            <v>10511.170649832771</v>
          </cell>
          <cell r="H60">
            <v>16289.767538547236</v>
          </cell>
          <cell r="I60">
            <v>16346.519646841898</v>
          </cell>
          <cell r="J60">
            <v>10160.503765402431</v>
          </cell>
          <cell r="K60">
            <v>12495.968205682959</v>
          </cell>
          <cell r="L60">
            <v>20598.839109063301</v>
          </cell>
          <cell r="M60">
            <v>21312.145861667195</v>
          </cell>
          <cell r="N60">
            <v>22057.366891431768</v>
          </cell>
          <cell r="O60">
            <v>14716.676158423612</v>
          </cell>
          <cell r="P60">
            <v>15483.401192565419</v>
          </cell>
          <cell r="Q60">
            <v>19050.979245642542</v>
          </cell>
          <cell r="R60">
            <v>18718.111464205165</v>
          </cell>
          <cell r="S60">
            <v>18154.876035085952</v>
          </cell>
          <cell r="T60">
            <v>19711.913603965506</v>
          </cell>
          <cell r="U60">
            <v>20746.239198750583</v>
          </cell>
          <cell r="V60">
            <v>21853.775801346965</v>
          </cell>
          <cell r="W60">
            <v>22840.612298935564</v>
          </cell>
          <cell r="X60">
            <v>23991.589140310531</v>
          </cell>
          <cell r="Y60">
            <v>22960.658601461266</v>
          </cell>
          <cell r="Z60">
            <v>22884.584607367484</v>
          </cell>
          <cell r="AA60">
            <v>24400.183366273624</v>
          </cell>
          <cell r="AB60">
            <v>25774.012390966553</v>
          </cell>
          <cell r="AC60">
            <v>29266.286276374754</v>
          </cell>
          <cell r="AD60">
            <v>29938.580566039898</v>
          </cell>
          <cell r="AE60">
            <v>73391.073771680327</v>
          </cell>
          <cell r="AF60">
            <v>82549.07387069198</v>
          </cell>
          <cell r="AG60">
            <v>89709.548915460473</v>
          </cell>
          <cell r="AH60">
            <v>93073.643193302036</v>
          </cell>
          <cell r="AI60">
            <v>96059.674869348557</v>
          </cell>
          <cell r="AJ60">
            <v>99152.587562807588</v>
          </cell>
          <cell r="AK60">
            <v>102363.54015559523</v>
          </cell>
          <cell r="AL60">
            <v>89554.232615994653</v>
          </cell>
        </row>
        <row r="62">
          <cell r="C62">
            <v>130</v>
          </cell>
          <cell r="D62" t="str">
            <v>Income tax - Credit for previous years losses</v>
          </cell>
          <cell r="E62" t="str">
            <v>Th RON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C63">
            <v>131</v>
          </cell>
          <cell r="D63" t="str">
            <v>Dividends</v>
          </cell>
          <cell r="E63" t="str">
            <v>Th RON</v>
          </cell>
          <cell r="I63">
            <v>1634.6519646841898</v>
          </cell>
          <cell r="J63">
            <v>1016.0503765402432</v>
          </cell>
          <cell r="K63">
            <v>1249.5968205682959</v>
          </cell>
          <cell r="L63">
            <v>2059.8839109063301</v>
          </cell>
          <cell r="M63">
            <v>2131.2145861667195</v>
          </cell>
          <cell r="N63">
            <v>2205.736689143177</v>
          </cell>
          <cell r="O63">
            <v>1471.6676158423613</v>
          </cell>
          <cell r="P63">
            <v>1548.340119256542</v>
          </cell>
          <cell r="Q63">
            <v>1905.0979245642543</v>
          </cell>
          <cell r="R63">
            <v>1871.8111464205167</v>
          </cell>
          <cell r="S63">
            <v>1815.4876035085954</v>
          </cell>
          <cell r="T63">
            <v>1971.1913603965506</v>
          </cell>
          <cell r="U63">
            <v>2074.6239198750586</v>
          </cell>
          <cell r="V63">
            <v>2185.3775801346965</v>
          </cell>
          <cell r="W63">
            <v>2284.0612298935566</v>
          </cell>
          <cell r="X63">
            <v>2399.158914031053</v>
          </cell>
          <cell r="Y63">
            <v>2296.0658601461269</v>
          </cell>
          <cell r="Z63">
            <v>2288.4584607367483</v>
          </cell>
          <cell r="AA63">
            <v>2440.0183366273627</v>
          </cell>
          <cell r="AB63">
            <v>2577.4012390966554</v>
          </cell>
          <cell r="AC63">
            <v>2926.6286276374758</v>
          </cell>
          <cell r="AD63">
            <v>2993.85805660399</v>
          </cell>
          <cell r="AE63">
            <v>7339.1073771680331</v>
          </cell>
          <cell r="AF63">
            <v>8254.9073870691991</v>
          </cell>
          <cell r="AG63">
            <v>8970.9548915460473</v>
          </cell>
          <cell r="AH63">
            <v>9307.3643193302032</v>
          </cell>
          <cell r="AI63">
            <v>9605.9674869348564</v>
          </cell>
          <cell r="AJ63">
            <v>9915.2587562807603</v>
          </cell>
          <cell r="AK63">
            <v>10236.354015559524</v>
          </cell>
          <cell r="AL63">
            <v>8955.4232615994661</v>
          </cell>
        </row>
        <row r="66">
          <cell r="C66" t="str">
            <v>CASH-FLOW STATEMENT</v>
          </cell>
        </row>
        <row r="70">
          <cell r="D70" t="str">
            <v>IFI's loan - Project</v>
          </cell>
        </row>
        <row r="71">
          <cell r="C71">
            <v>132</v>
          </cell>
          <cell r="D71" t="str">
            <v>Annual disbursements</v>
          </cell>
          <cell r="E71" t="str">
            <v>Th EUR</v>
          </cell>
          <cell r="I71">
            <v>2104.3461955500002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C72">
            <v>133</v>
          </cell>
          <cell r="D72" t="str">
            <v>Total disbursements</v>
          </cell>
          <cell r="E72" t="str">
            <v>Th EUR</v>
          </cell>
          <cell r="I72">
            <v>2104.3461955500002</v>
          </cell>
          <cell r="J72">
            <v>2104.3461955500002</v>
          </cell>
          <cell r="K72">
            <v>2104.3461955500002</v>
          </cell>
          <cell r="L72">
            <v>2104.3461955500002</v>
          </cell>
          <cell r="M72">
            <v>2104.3461955500002</v>
          </cell>
          <cell r="N72">
            <v>2104.3461955500002</v>
          </cell>
          <cell r="O72">
            <v>2104.3461955500002</v>
          </cell>
          <cell r="P72">
            <v>2104.3461955500002</v>
          </cell>
          <cell r="Q72">
            <v>2104.3461955500002</v>
          </cell>
          <cell r="R72">
            <v>2104.3461955500002</v>
          </cell>
          <cell r="S72">
            <v>2104.3461955500002</v>
          </cell>
          <cell r="T72">
            <v>2104.3461955500002</v>
          </cell>
          <cell r="U72">
            <v>2104.3461955500002</v>
          </cell>
          <cell r="V72">
            <v>2104.3461955500002</v>
          </cell>
          <cell r="W72">
            <v>2104.3461955500002</v>
          </cell>
          <cell r="X72">
            <v>2104.3461955500002</v>
          </cell>
          <cell r="Y72">
            <v>2104.3461955500002</v>
          </cell>
          <cell r="Z72">
            <v>2104.3461955500002</v>
          </cell>
          <cell r="AA72">
            <v>2104.3461955500002</v>
          </cell>
          <cell r="AB72">
            <v>2104.3461955500002</v>
          </cell>
          <cell r="AC72">
            <v>2104.3461955500002</v>
          </cell>
          <cell r="AD72">
            <v>2104.3461955500002</v>
          </cell>
          <cell r="AE72">
            <v>2104.3461955500002</v>
          </cell>
          <cell r="AF72">
            <v>2104.3461955500002</v>
          </cell>
          <cell r="AG72">
            <v>2104.3461955500002</v>
          </cell>
          <cell r="AH72">
            <v>2104.3461955500002</v>
          </cell>
          <cell r="AI72">
            <v>2104.3461955500002</v>
          </cell>
          <cell r="AJ72">
            <v>2104.3461955500002</v>
          </cell>
          <cell r="AK72">
            <v>2104.3461955500002</v>
          </cell>
          <cell r="AL72">
            <v>2104.3461955500002</v>
          </cell>
        </row>
        <row r="73">
          <cell r="C73">
            <v>134</v>
          </cell>
          <cell r="D73" t="str">
            <v>Pending disbursements</v>
          </cell>
          <cell r="E73" t="str">
            <v>Th EUR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C74">
            <v>135</v>
          </cell>
          <cell r="D74" t="str">
            <v>Loan amortization</v>
          </cell>
          <cell r="E74" t="str">
            <v>Th EUR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93.907706543829732</v>
          </cell>
          <cell r="O74">
            <v>99.072630403740376</v>
          </cell>
          <cell r="P74">
            <v>104.52162507594609</v>
          </cell>
          <cell r="Q74">
            <v>110.27031445512313</v>
          </cell>
          <cell r="R74">
            <v>116.3351817501549</v>
          </cell>
          <cell r="S74">
            <v>122.73361674641342</v>
          </cell>
          <cell r="T74">
            <v>129.48396566746618</v>
          </cell>
          <cell r="U74">
            <v>136.60558377917681</v>
          </cell>
          <cell r="V74">
            <v>144.11889088703151</v>
          </cell>
          <cell r="W74">
            <v>152.04542988581827</v>
          </cell>
          <cell r="X74">
            <v>160.40792852953828</v>
          </cell>
          <cell r="Y74">
            <v>169.23036459866287</v>
          </cell>
          <cell r="Z74">
            <v>178.53803465158933</v>
          </cell>
          <cell r="AA74">
            <v>188.35762655742676</v>
          </cell>
          <cell r="AB74">
            <v>198.71729601808522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C75">
            <v>136</v>
          </cell>
          <cell r="D75" t="str">
            <v>Loan balance</v>
          </cell>
          <cell r="E75" t="str">
            <v>Th EUR</v>
          </cell>
          <cell r="I75">
            <v>2104.3461955500002</v>
          </cell>
          <cell r="J75">
            <v>2104.3461955500002</v>
          </cell>
          <cell r="K75">
            <v>2104.3461955500002</v>
          </cell>
          <cell r="L75">
            <v>2104.3461955500002</v>
          </cell>
          <cell r="M75">
            <v>2104.3461955500002</v>
          </cell>
          <cell r="N75">
            <v>2010.4384890061704</v>
          </cell>
          <cell r="O75">
            <v>1911.3658586024301</v>
          </cell>
          <cell r="P75">
            <v>1806.844233526484</v>
          </cell>
          <cell r="Q75">
            <v>1696.5739190713609</v>
          </cell>
          <cell r="R75">
            <v>1580.2387373212059</v>
          </cell>
          <cell r="S75">
            <v>1457.5051205747925</v>
          </cell>
          <cell r="T75">
            <v>1328.0211549073263</v>
          </cell>
          <cell r="U75">
            <v>1191.4155711281494</v>
          </cell>
          <cell r="V75">
            <v>1047.2966802411179</v>
          </cell>
          <cell r="W75">
            <v>895.25125035529959</v>
          </cell>
          <cell r="X75">
            <v>734.84332182576122</v>
          </cell>
          <cell r="Y75">
            <v>565.61295722709838</v>
          </cell>
          <cell r="Z75">
            <v>387.07492257550894</v>
          </cell>
          <cell r="AA75">
            <v>198.71729601808215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</row>
        <row r="76">
          <cell r="C76">
            <v>137</v>
          </cell>
          <cell r="D76" t="str">
            <v>Interest</v>
          </cell>
          <cell r="E76" t="str">
            <v>Th EUR</v>
          </cell>
          <cell r="I76">
            <v>0</v>
          </cell>
          <cell r="J76">
            <v>115.73904075525002</v>
          </cell>
          <cell r="K76">
            <v>115.73904075525002</v>
          </cell>
          <cell r="L76">
            <v>115.73904075525002</v>
          </cell>
          <cell r="M76">
            <v>115.73904075525002</v>
          </cell>
          <cell r="N76">
            <v>115.73904075525002</v>
          </cell>
          <cell r="O76">
            <v>110.57411689533937</v>
          </cell>
          <cell r="P76">
            <v>105.12512222313366</v>
          </cell>
          <cell r="Q76">
            <v>99.376432843956621</v>
          </cell>
          <cell r="R76">
            <v>93.311565548924847</v>
          </cell>
          <cell r="S76">
            <v>86.913130552666331</v>
          </cell>
          <cell r="T76">
            <v>80.162781631613583</v>
          </cell>
          <cell r="U76">
            <v>73.041163519902952</v>
          </cell>
          <cell r="V76">
            <v>65.527856412048223</v>
          </cell>
          <cell r="W76">
            <v>57.601317413261484</v>
          </cell>
          <cell r="X76">
            <v>49.238818769541474</v>
          </cell>
          <cell r="Y76">
            <v>40.416382700416868</v>
          </cell>
          <cell r="Z76">
            <v>31.10871264749041</v>
          </cell>
          <cell r="AA76">
            <v>21.28912074165299</v>
          </cell>
          <cell r="AB76">
            <v>10.929451280994519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C77">
            <v>138</v>
          </cell>
          <cell r="D77" t="str">
            <v>Commitment fee</v>
          </cell>
          <cell r="E77" t="str">
            <v>Th EUR</v>
          </cell>
          <cell r="I77">
            <v>15.782596466625002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</row>
        <row r="78">
          <cell r="C78">
            <v>139</v>
          </cell>
          <cell r="D78" t="str">
            <v>Front-end fee</v>
          </cell>
          <cell r="E78" t="str">
            <v>Th EUR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80">
          <cell r="D80" t="str">
            <v>Cash-flow statement - RON</v>
          </cell>
        </row>
        <row r="81">
          <cell r="C81">
            <v>140</v>
          </cell>
          <cell r="D81" t="str">
            <v>EBITDA</v>
          </cell>
          <cell r="E81" t="str">
            <v>Th RON</v>
          </cell>
          <cell r="I81">
            <v>25390.472236044086</v>
          </cell>
          <cell r="J81">
            <v>20591.39104950153</v>
          </cell>
          <cell r="K81">
            <v>22845.09631640945</v>
          </cell>
          <cell r="L81">
            <v>32755.228959395616</v>
          </cell>
          <cell r="M81">
            <v>33997.508349372292</v>
          </cell>
          <cell r="N81">
            <v>34952.587180167095</v>
          </cell>
          <cell r="O81">
            <v>28560.537902051612</v>
          </cell>
          <cell r="P81">
            <v>29504.315335145904</v>
          </cell>
          <cell r="Q81">
            <v>33821.356244312417</v>
          </cell>
          <cell r="R81">
            <v>34970.249174494158</v>
          </cell>
          <cell r="S81">
            <v>34332.909061209211</v>
          </cell>
          <cell r="T81">
            <v>35449.71142155696</v>
          </cell>
          <cell r="U81">
            <v>36699.507797054946</v>
          </cell>
          <cell r="V81">
            <v>37996.356553669408</v>
          </cell>
          <cell r="W81">
            <v>39335.463370555779</v>
          </cell>
          <cell r="X81">
            <v>40718.43487105229</v>
          </cell>
          <cell r="Y81">
            <v>42001.549078912576</v>
          </cell>
          <cell r="Z81">
            <v>43666.013885903289</v>
          </cell>
          <cell r="AA81">
            <v>45480.155269917275</v>
          </cell>
          <cell r="AB81">
            <v>47167.26323519295</v>
          </cell>
          <cell r="AC81">
            <v>48928.065477729891</v>
          </cell>
          <cell r="AD81">
            <v>50758.981176756861</v>
          </cell>
          <cell r="AE81">
            <v>102677.92004955909</v>
          </cell>
          <cell r="AF81">
            <v>105947.58438029248</v>
          </cell>
          <cell r="AG81">
            <v>109340.66478677359</v>
          </cell>
          <cell r="AH81">
            <v>112855.5145834936</v>
          </cell>
          <cell r="AI81">
            <v>116475.70748444938</v>
          </cell>
          <cell r="AJ81">
            <v>120225.60801336356</v>
          </cell>
          <cell r="AK81">
            <v>124118.46761975942</v>
          </cell>
          <cell r="AL81">
            <v>108941.69583539691</v>
          </cell>
        </row>
        <row r="82">
          <cell r="C82">
            <v>141</v>
          </cell>
          <cell r="D82" t="str">
            <v>Decrease / (Increase) in working capital</v>
          </cell>
          <cell r="E82" t="str">
            <v>Th RON</v>
          </cell>
          <cell r="I82">
            <v>-601.92269224167467</v>
          </cell>
          <cell r="J82">
            <v>-671.69814840574691</v>
          </cell>
          <cell r="K82">
            <v>-1210.3725534204241</v>
          </cell>
          <cell r="L82">
            <v>-1138.4415182907621</v>
          </cell>
          <cell r="M82">
            <v>-1556.9569363058611</v>
          </cell>
          <cell r="N82">
            <v>-1618.303810150883</v>
          </cell>
          <cell r="O82">
            <v>-1671.2555520878004</v>
          </cell>
          <cell r="P82">
            <v>-1714.2683586828864</v>
          </cell>
          <cell r="Q82">
            <v>-1731.5037862342888</v>
          </cell>
          <cell r="R82">
            <v>-1816.7893370337849</v>
          </cell>
          <cell r="S82">
            <v>-1906.297560712328</v>
          </cell>
          <cell r="T82">
            <v>-1879.5153807350882</v>
          </cell>
          <cell r="U82">
            <v>-1922.6667081764322</v>
          </cell>
          <cell r="V82">
            <v>-1969.8857590280716</v>
          </cell>
          <cell r="W82">
            <v>-2018.819144145888</v>
          </cell>
          <cell r="X82">
            <v>-2068.4899741677245</v>
          </cell>
          <cell r="Y82">
            <v>-2125.1338954264288</v>
          </cell>
          <cell r="Z82">
            <v>-2157.9650725862825</v>
          </cell>
          <cell r="AA82">
            <v>-2215.7298633391183</v>
          </cell>
          <cell r="AB82">
            <v>-2282.6413408629705</v>
          </cell>
          <cell r="AC82">
            <v>-2343.2035755742836</v>
          </cell>
          <cell r="AD82">
            <v>-2405.8785291644231</v>
          </cell>
          <cell r="AE82">
            <v>-3060.4577370888942</v>
          </cell>
          <cell r="AF82">
            <v>-1984.5819205894063</v>
          </cell>
          <cell r="AG82">
            <v>-2047.3716351951493</v>
          </cell>
          <cell r="AH82">
            <v>-2112.6644096128912</v>
          </cell>
          <cell r="AI82">
            <v>-2180.7390989647738</v>
          </cell>
          <cell r="AJ82">
            <v>-2250.4066590790098</v>
          </cell>
          <cell r="AK82">
            <v>-2322.388820625506</v>
          </cell>
          <cell r="AL82">
            <v>-2802.5368667502348</v>
          </cell>
        </row>
        <row r="83">
          <cell r="C83">
            <v>142</v>
          </cell>
          <cell r="D83" t="str">
            <v>FUNDS FROM OPERATIONS</v>
          </cell>
          <cell r="E83" t="str">
            <v>Th RON</v>
          </cell>
          <cell r="I83">
            <v>24788.549543802412</v>
          </cell>
          <cell r="J83">
            <v>19919.692901095783</v>
          </cell>
          <cell r="K83">
            <v>21634.723762989026</v>
          </cell>
          <cell r="L83">
            <v>31616.787441104854</v>
          </cell>
          <cell r="M83">
            <v>32440.551413066431</v>
          </cell>
          <cell r="N83">
            <v>33334.283370016208</v>
          </cell>
          <cell r="O83">
            <v>26889.282349963811</v>
          </cell>
          <cell r="P83">
            <v>27790.046976463018</v>
          </cell>
          <cell r="Q83">
            <v>32089.85245807813</v>
          </cell>
          <cell r="R83">
            <v>33153.459837460374</v>
          </cell>
          <cell r="S83">
            <v>32426.611500496881</v>
          </cell>
          <cell r="T83">
            <v>33570.196040821873</v>
          </cell>
          <cell r="U83">
            <v>34776.841088878515</v>
          </cell>
          <cell r="V83">
            <v>36026.470794641333</v>
          </cell>
          <cell r="W83">
            <v>37316.644226409888</v>
          </cell>
          <cell r="X83">
            <v>38649.944896884568</v>
          </cell>
          <cell r="Y83">
            <v>39876.415183486148</v>
          </cell>
          <cell r="Z83">
            <v>41508.048813317007</v>
          </cell>
          <cell r="AA83">
            <v>43264.425406578157</v>
          </cell>
          <cell r="AB83">
            <v>44884.621894329975</v>
          </cell>
          <cell r="AC83">
            <v>46584.861902155608</v>
          </cell>
          <cell r="AD83">
            <v>48353.102647592437</v>
          </cell>
          <cell r="AE83">
            <v>99617.462312470205</v>
          </cell>
          <cell r="AF83">
            <v>103963.00245970307</v>
          </cell>
          <cell r="AG83">
            <v>107293.29315157844</v>
          </cell>
          <cell r="AH83">
            <v>110742.85017388071</v>
          </cell>
          <cell r="AI83">
            <v>114294.96838548461</v>
          </cell>
          <cell r="AJ83">
            <v>117975.20135428454</v>
          </cell>
          <cell r="AK83">
            <v>121796.07879913392</v>
          </cell>
          <cell r="AL83">
            <v>106139.15896864668</v>
          </cell>
        </row>
        <row r="84">
          <cell r="C84">
            <v>143</v>
          </cell>
          <cell r="D84" t="str">
            <v>Capital expenditures</v>
          </cell>
          <cell r="E84" t="str">
            <v>Th RON</v>
          </cell>
          <cell r="I84">
            <v>-92644.438316406537</v>
          </cell>
          <cell r="J84">
            <v>-2.5465851649641991E-11</v>
          </cell>
          <cell r="K84">
            <v>-2.5465851649641991E-11</v>
          </cell>
          <cell r="L84">
            <v>-1112.549784085244</v>
          </cell>
          <cell r="M84">
            <v>-2.3646862246096134E-11</v>
          </cell>
          <cell r="N84">
            <v>-21638.68011528116</v>
          </cell>
          <cell r="O84">
            <v>-7.2759576141834259E-12</v>
          </cell>
          <cell r="P84">
            <v>-468.20553466771526</v>
          </cell>
          <cell r="Q84">
            <v>-15283.555233901934</v>
          </cell>
          <cell r="R84">
            <v>-1.4551915228366852E-11</v>
          </cell>
          <cell r="S84">
            <v>-15306.154890786289</v>
          </cell>
          <cell r="T84">
            <v>-7.2759576141834259E-12</v>
          </cell>
          <cell r="U84">
            <v>-7.2759576141834259E-12</v>
          </cell>
          <cell r="V84">
            <v>-1523.2402687209615</v>
          </cell>
          <cell r="W84">
            <v>-2.1827872842550278E-11</v>
          </cell>
          <cell r="X84">
            <v>-24983.129407297347</v>
          </cell>
          <cell r="Y84">
            <v>-17440.830068976458</v>
          </cell>
          <cell r="Z84">
            <v>0</v>
          </cell>
          <cell r="AA84">
            <v>-485.12894404504914</v>
          </cell>
          <cell r="AB84">
            <v>-4.3655745685100555E-11</v>
          </cell>
          <cell r="AC84">
            <v>-25017.692136087615</v>
          </cell>
          <cell r="AD84">
            <v>-1269.8960339151963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C85">
            <v>144</v>
          </cell>
          <cell r="D85" t="str">
            <v>FREE CASH-FLOW</v>
          </cell>
          <cell r="E85" t="str">
            <v>Th RON</v>
          </cell>
          <cell r="I85">
            <v>-67855.888772604128</v>
          </cell>
          <cell r="J85">
            <v>19919.692901095757</v>
          </cell>
          <cell r="K85">
            <v>21634.723762989001</v>
          </cell>
          <cell r="L85">
            <v>30504.23765701961</v>
          </cell>
          <cell r="M85">
            <v>32440.551413066409</v>
          </cell>
          <cell r="N85">
            <v>11695.603254735048</v>
          </cell>
          <cell r="O85">
            <v>26889.282349963803</v>
          </cell>
          <cell r="P85">
            <v>27321.841441795303</v>
          </cell>
          <cell r="Q85">
            <v>16806.297224176196</v>
          </cell>
          <cell r="R85">
            <v>33153.459837460359</v>
          </cell>
          <cell r="S85">
            <v>17120.456609710593</v>
          </cell>
          <cell r="T85">
            <v>33570.196040821866</v>
          </cell>
          <cell r="U85">
            <v>34776.841088878507</v>
          </cell>
          <cell r="V85">
            <v>34503.230525920371</v>
          </cell>
          <cell r="W85">
            <v>37316.644226409866</v>
          </cell>
          <cell r="X85">
            <v>13666.815489587221</v>
          </cell>
          <cell r="Y85">
            <v>22435.585114509689</v>
          </cell>
          <cell r="Z85">
            <v>41508.048813317007</v>
          </cell>
          <cell r="AA85">
            <v>42779.296462533108</v>
          </cell>
          <cell r="AB85">
            <v>44884.621894329932</v>
          </cell>
          <cell r="AC85">
            <v>21567.169766067993</v>
          </cell>
          <cell r="AD85">
            <v>47083.206613677241</v>
          </cell>
          <cell r="AE85">
            <v>99617.462312470205</v>
          </cell>
          <cell r="AF85">
            <v>103963.00245970307</v>
          </cell>
          <cell r="AG85">
            <v>107293.29315157844</v>
          </cell>
          <cell r="AH85">
            <v>110742.85017388071</v>
          </cell>
          <cell r="AI85">
            <v>114294.96838548461</v>
          </cell>
          <cell r="AJ85">
            <v>117975.20135428454</v>
          </cell>
          <cell r="AK85">
            <v>121796.07879913392</v>
          </cell>
          <cell r="AL85">
            <v>106139.15896864668</v>
          </cell>
        </row>
        <row r="86">
          <cell r="C86">
            <v>145</v>
          </cell>
          <cell r="D86" t="str">
            <v>Grants</v>
          </cell>
          <cell r="E86" t="str">
            <v>Th RON</v>
          </cell>
          <cell r="I86">
            <v>65162.726735225588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C87">
            <v>146</v>
          </cell>
          <cell r="D87" t="str">
            <v>Equity contributions</v>
          </cell>
          <cell r="E87" t="str">
            <v>Th RON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C88">
            <v>147</v>
          </cell>
          <cell r="D88" t="str">
            <v>Disbursements IFI loan (project)</v>
          </cell>
          <cell r="E88" t="str">
            <v>Th RON</v>
          </cell>
          <cell r="I88">
            <v>8639.9796784971622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C89">
            <v>148</v>
          </cell>
          <cell r="D89" t="str">
            <v>Disbursements other loans</v>
          </cell>
          <cell r="E89" t="str">
            <v>Th RON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C90">
            <v>149</v>
          </cell>
          <cell r="D90" t="str">
            <v>Dividend payments</v>
          </cell>
          <cell r="E90" t="str">
            <v>Th RON</v>
          </cell>
          <cell r="I90">
            <v>0</v>
          </cell>
          <cell r="J90">
            <v>-1634.6519646841898</v>
          </cell>
          <cell r="K90">
            <v>-1016.0503765402432</v>
          </cell>
          <cell r="L90">
            <v>-1249.5968205682959</v>
          </cell>
          <cell r="M90">
            <v>-2059.8839109063301</v>
          </cell>
          <cell r="N90">
            <v>-2131.2145861667195</v>
          </cell>
          <cell r="O90">
            <v>-2205.736689143177</v>
          </cell>
          <cell r="P90">
            <v>-1471.6676158423613</v>
          </cell>
          <cell r="Q90">
            <v>-1548.340119256542</v>
          </cell>
          <cell r="R90">
            <v>-1905.0979245642543</v>
          </cell>
          <cell r="S90">
            <v>-1871.8111464205167</v>
          </cell>
          <cell r="T90">
            <v>-1815.4876035085954</v>
          </cell>
          <cell r="U90">
            <v>-1971.1913603965506</v>
          </cell>
          <cell r="V90">
            <v>-2074.6239198750586</v>
          </cell>
          <cell r="W90">
            <v>-2185.3775801346965</v>
          </cell>
          <cell r="X90">
            <v>-2284.0612298935566</v>
          </cell>
          <cell r="Y90">
            <v>-2399.158914031053</v>
          </cell>
          <cell r="Z90">
            <v>-2296.0658601461269</v>
          </cell>
          <cell r="AA90">
            <v>-2288.4584607367483</v>
          </cell>
          <cell r="AB90">
            <v>-2440.0183366273627</v>
          </cell>
          <cell r="AC90">
            <v>-2577.4012390966554</v>
          </cell>
          <cell r="AD90">
            <v>-2926.6286276374758</v>
          </cell>
          <cell r="AE90">
            <v>-2993.85805660399</v>
          </cell>
          <cell r="AF90">
            <v>-7339.1073771680331</v>
          </cell>
          <cell r="AG90">
            <v>-8254.9073870691991</v>
          </cell>
          <cell r="AH90">
            <v>-8970.9548915460473</v>
          </cell>
          <cell r="AI90">
            <v>-9307.3643193302032</v>
          </cell>
          <cell r="AJ90">
            <v>-9605.9674869348564</v>
          </cell>
          <cell r="AK90">
            <v>-9915.2587562807603</v>
          </cell>
          <cell r="AL90">
            <v>-10236.354015559524</v>
          </cell>
        </row>
        <row r="91">
          <cell r="C91">
            <v>150</v>
          </cell>
          <cell r="D91" t="str">
            <v>Income tax payments</v>
          </cell>
          <cell r="E91" t="str">
            <v>Th RON</v>
          </cell>
          <cell r="I91">
            <v>0</v>
          </cell>
          <cell r="J91">
            <v>-3113.6227898746474</v>
          </cell>
          <cell r="K91">
            <v>-1935.3340505528442</v>
          </cell>
          <cell r="L91">
            <v>-2380.1844201300878</v>
          </cell>
          <cell r="M91">
            <v>-3923.5884017263429</v>
          </cell>
          <cell r="N91">
            <v>-4059.4563546032755</v>
          </cell>
          <cell r="O91">
            <v>-4201.4032174155755</v>
          </cell>
          <cell r="P91">
            <v>-2803.1764111283073</v>
          </cell>
          <cell r="Q91">
            <v>-2949.2192747743657</v>
          </cell>
          <cell r="R91">
            <v>-3628.7579515509606</v>
          </cell>
          <cell r="S91">
            <v>-3565.3545646105081</v>
          </cell>
          <cell r="T91">
            <v>-3458.0716257306572</v>
          </cell>
          <cell r="U91">
            <v>-3754.6502102791442</v>
          </cell>
          <cell r="V91">
            <v>-3951.6646092858255</v>
          </cell>
          <cell r="W91">
            <v>-4162.6239621613258</v>
          </cell>
          <cell r="X91">
            <v>-4350.5928188448688</v>
          </cell>
          <cell r="Y91">
            <v>-4569.8265029162912</v>
          </cell>
          <cell r="Z91">
            <v>-4373.4587812307172</v>
          </cell>
          <cell r="AA91">
            <v>-4358.9684966414252</v>
          </cell>
          <cell r="AB91">
            <v>-4647.6539745283089</v>
          </cell>
          <cell r="AC91">
            <v>-4909.3356935174388</v>
          </cell>
          <cell r="AD91">
            <v>-5574.5307193094768</v>
          </cell>
          <cell r="AE91">
            <v>-5702.5867744837897</v>
          </cell>
          <cell r="AF91">
            <v>-13979.25214698673</v>
          </cell>
          <cell r="AG91">
            <v>-15723.633118227042</v>
          </cell>
          <cell r="AH91">
            <v>-17087.533126754377</v>
          </cell>
          <cell r="AI91">
            <v>-17728.312989200385</v>
          </cell>
          <cell r="AJ91">
            <v>-18297.080927494964</v>
          </cell>
          <cell r="AK91">
            <v>-18886.207154820495</v>
          </cell>
          <cell r="AL91">
            <v>-19497.817172494328</v>
          </cell>
        </row>
        <row r="92">
          <cell r="C92">
            <v>151</v>
          </cell>
          <cell r="D92" t="str">
            <v>CASH-FLOW BEFORE DEBT SERVICE</v>
          </cell>
          <cell r="E92" t="str">
            <v>Th RON</v>
          </cell>
          <cell r="I92">
            <v>5946.8176411186214</v>
          </cell>
          <cell r="J92">
            <v>15171.418146536922</v>
          </cell>
          <cell r="K92">
            <v>18683.339335895915</v>
          </cell>
          <cell r="L92">
            <v>26874.456416321227</v>
          </cell>
          <cell r="M92">
            <v>26457.079100433737</v>
          </cell>
          <cell r="N92">
            <v>5504.9323139650533</v>
          </cell>
          <cell r="O92">
            <v>20482.14244340505</v>
          </cell>
          <cell r="P92">
            <v>23046.997414824633</v>
          </cell>
          <cell r="Q92">
            <v>12308.737830145288</v>
          </cell>
          <cell r="R92">
            <v>27619.603961345143</v>
          </cell>
          <cell r="S92">
            <v>11683.290898679566</v>
          </cell>
          <cell r="T92">
            <v>28296.636811582615</v>
          </cell>
          <cell r="U92">
            <v>29050.999518202811</v>
          </cell>
          <cell r="V92">
            <v>28476.941996759488</v>
          </cell>
          <cell r="W92">
            <v>30968.642684113838</v>
          </cell>
          <cell r="X92">
            <v>7032.1614408487967</v>
          </cell>
          <cell r="Y92">
            <v>15466.599697562346</v>
          </cell>
          <cell r="Z92">
            <v>34838.524171940167</v>
          </cell>
          <cell r="AA92">
            <v>36131.869505154929</v>
          </cell>
          <cell r="AB92">
            <v>37796.949583174261</v>
          </cell>
          <cell r="AC92">
            <v>14080.432833453899</v>
          </cell>
          <cell r="AD92">
            <v>38582.047266730289</v>
          </cell>
          <cell r="AE92">
            <v>90921.017481382427</v>
          </cell>
          <cell r="AF92">
            <v>82644.642935548298</v>
          </cell>
          <cell r="AG92">
            <v>83314.752646282213</v>
          </cell>
          <cell r="AH92">
            <v>84684.362155580282</v>
          </cell>
          <cell r="AI92">
            <v>87259.291076954018</v>
          </cell>
          <cell r="AJ92">
            <v>90072.152939854714</v>
          </cell>
          <cell r="AK92">
            <v>92994.612888032658</v>
          </cell>
          <cell r="AL92">
            <v>76404.987780592826</v>
          </cell>
        </row>
        <row r="93">
          <cell r="C93">
            <v>152</v>
          </cell>
          <cell r="D93" t="str">
            <v>Reimbursement of IFI loan (project)</v>
          </cell>
          <cell r="E93" t="str">
            <v>Th RON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-402.46486596092615</v>
          </cell>
          <cell r="O93">
            <v>-424.60043358877715</v>
          </cell>
          <cell r="P93">
            <v>-447.95345743615991</v>
          </cell>
          <cell r="Q93">
            <v>-472.59089759514865</v>
          </cell>
          <cell r="R93">
            <v>-498.58339696288192</v>
          </cell>
          <cell r="S93">
            <v>-526.00548379584029</v>
          </cell>
          <cell r="T93">
            <v>-554.93578540461158</v>
          </cell>
          <cell r="U93">
            <v>-585.45725360186509</v>
          </cell>
          <cell r="V93">
            <v>-617.65740254996763</v>
          </cell>
          <cell r="W93">
            <v>-651.62855969021598</v>
          </cell>
          <cell r="X93">
            <v>-687.46813047317801</v>
          </cell>
          <cell r="Y93">
            <v>-725.27887764920274</v>
          </cell>
          <cell r="Z93">
            <v>-765.16921591990877</v>
          </cell>
          <cell r="AA93">
            <v>-807.25352279550384</v>
          </cell>
          <cell r="AB93">
            <v>-851.65246654925647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C94">
            <v>153</v>
          </cell>
          <cell r="D94" t="str">
            <v>Interest payments IFI loan (project)</v>
          </cell>
          <cell r="E94" t="str">
            <v>Th RON</v>
          </cell>
          <cell r="I94">
            <v>0</v>
          </cell>
          <cell r="J94">
            <v>-482.65298243212573</v>
          </cell>
          <cell r="K94">
            <v>-488.33125281368018</v>
          </cell>
          <cell r="L94">
            <v>-492.16130185535604</v>
          </cell>
          <cell r="M94">
            <v>-494.57385725660771</v>
          </cell>
          <cell r="N94">
            <v>-496.02848624853891</v>
          </cell>
          <cell r="O94">
            <v>-473.89291862068791</v>
          </cell>
          <cell r="P94">
            <v>-450.53989477330515</v>
          </cell>
          <cell r="Q94">
            <v>-425.90245461431635</v>
          </cell>
          <cell r="R94">
            <v>-399.90995524658319</v>
          </cell>
          <cell r="S94">
            <v>-372.48786841362465</v>
          </cell>
          <cell r="T94">
            <v>-343.55756680485337</v>
          </cell>
          <cell r="U94">
            <v>-313.0360986075998</v>
          </cell>
          <cell r="V94">
            <v>-280.8359496594972</v>
          </cell>
          <cell r="W94">
            <v>-246.86479251924891</v>
          </cell>
          <cell r="X94">
            <v>-211.02522173628708</v>
          </cell>
          <cell r="Y94">
            <v>-173.21447456026226</v>
          </cell>
          <cell r="Z94">
            <v>-133.32413628955609</v>
          </cell>
          <cell r="AA94">
            <v>-91.23982941396109</v>
          </cell>
          <cell r="AB94">
            <v>-46.840885660208386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C95">
            <v>154</v>
          </cell>
          <cell r="D95" t="str">
            <v>Financial fees IFI loan (project)</v>
          </cell>
          <cell r="E95" t="str">
            <v>Th RON</v>
          </cell>
          <cell r="I95">
            <v>-64.79984758872871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C96">
            <v>155</v>
          </cell>
          <cell r="D96" t="str">
            <v>Reimbursement of other loans</v>
          </cell>
          <cell r="E96" t="str">
            <v>Th RON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</row>
        <row r="97">
          <cell r="C97">
            <v>156</v>
          </cell>
          <cell r="D97" t="str">
            <v>Interest payments other loans</v>
          </cell>
          <cell r="E97" t="str">
            <v>Th RON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C98">
            <v>157</v>
          </cell>
          <cell r="D98" t="str">
            <v>Reimbursement revolving credit</v>
          </cell>
          <cell r="E98" t="str">
            <v>Th RON</v>
          </cell>
          <cell r="I98">
            <v>0</v>
          </cell>
          <cell r="J98">
            <v>-921.14832255952922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C99">
            <v>158</v>
          </cell>
          <cell r="D99" t="str">
            <v>SURPLUS / (DEFICIT) FOR THE YEAR</v>
          </cell>
          <cell r="E99" t="str">
            <v>Th RON</v>
          </cell>
          <cell r="I99">
            <v>5882.0177935298925</v>
          </cell>
          <cell r="J99">
            <v>13767.616841545267</v>
          </cell>
          <cell r="K99">
            <v>18195.008083082233</v>
          </cell>
          <cell r="L99">
            <v>26382.295114465873</v>
          </cell>
          <cell r="M99">
            <v>25962.505243177129</v>
          </cell>
          <cell r="N99">
            <v>4606.438961755588</v>
          </cell>
          <cell r="O99">
            <v>19583.649091195584</v>
          </cell>
          <cell r="P99">
            <v>22148.504062615168</v>
          </cell>
          <cell r="Q99">
            <v>11410.244477935825</v>
          </cell>
          <cell r="R99">
            <v>26721.110609135678</v>
          </cell>
          <cell r="S99">
            <v>10784.797546470103</v>
          </cell>
          <cell r="T99">
            <v>27398.14345937315</v>
          </cell>
          <cell r="U99">
            <v>28152.506165993345</v>
          </cell>
          <cell r="V99">
            <v>27578.448644550022</v>
          </cell>
          <cell r="W99">
            <v>30070.149331904373</v>
          </cell>
          <cell r="X99">
            <v>6133.6680886393315</v>
          </cell>
          <cell r="Y99">
            <v>14568.10634535288</v>
          </cell>
          <cell r="Z99">
            <v>33940.030819730702</v>
          </cell>
          <cell r="AA99">
            <v>35233.376152945464</v>
          </cell>
          <cell r="AB99">
            <v>36898.456230964795</v>
          </cell>
          <cell r="AC99">
            <v>14080.432833453899</v>
          </cell>
          <cell r="AD99">
            <v>38582.047266730289</v>
          </cell>
          <cell r="AE99">
            <v>90921.017481382427</v>
          </cell>
          <cell r="AF99">
            <v>82644.642935548298</v>
          </cell>
          <cell r="AG99">
            <v>83314.752646282213</v>
          </cell>
          <cell r="AH99">
            <v>84684.362155580282</v>
          </cell>
          <cell r="AI99">
            <v>87259.291076954018</v>
          </cell>
          <cell r="AJ99">
            <v>90072.152939854714</v>
          </cell>
          <cell r="AK99">
            <v>92994.612888032658</v>
          </cell>
          <cell r="AL99">
            <v>76404.987780592826</v>
          </cell>
        </row>
        <row r="100">
          <cell r="C100">
            <v>159</v>
          </cell>
          <cell r="D100" t="str">
            <v>Drawdowns revolving credit</v>
          </cell>
          <cell r="E100" t="str">
            <v>Th RON</v>
          </cell>
          <cell r="I100">
            <v>921.14832255952922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C101">
            <v>160</v>
          </cell>
          <cell r="D101" t="str">
            <v>Interest on revolving credit</v>
          </cell>
          <cell r="E101" t="str">
            <v>Th RON</v>
          </cell>
          <cell r="I101">
            <v>-136.32995173881034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C102">
            <v>161</v>
          </cell>
          <cell r="D102" t="str">
            <v>NET CASH-FLOW</v>
          </cell>
          <cell r="E102" t="str">
            <v>Th RON</v>
          </cell>
          <cell r="I102">
            <v>6666.8361643506114</v>
          </cell>
          <cell r="J102">
            <v>13767.616841545267</v>
          </cell>
          <cell r="K102">
            <v>18195.008083082233</v>
          </cell>
          <cell r="L102">
            <v>26382.295114465873</v>
          </cell>
          <cell r="M102">
            <v>25962.505243177129</v>
          </cell>
          <cell r="N102">
            <v>4606.438961755588</v>
          </cell>
          <cell r="O102">
            <v>19583.649091195584</v>
          </cell>
          <cell r="P102">
            <v>22148.504062615168</v>
          </cell>
          <cell r="Q102">
            <v>11410.244477935825</v>
          </cell>
          <cell r="R102">
            <v>26721.110609135678</v>
          </cell>
          <cell r="S102">
            <v>10784.797546470103</v>
          </cell>
          <cell r="T102">
            <v>27398.14345937315</v>
          </cell>
          <cell r="U102">
            <v>28152.506165993345</v>
          </cell>
          <cell r="V102">
            <v>27578.448644550022</v>
          </cell>
          <cell r="W102">
            <v>30070.149331904373</v>
          </cell>
          <cell r="X102">
            <v>6133.6680886393315</v>
          </cell>
          <cell r="Y102">
            <v>14568.10634535288</v>
          </cell>
          <cell r="Z102">
            <v>33940.030819730702</v>
          </cell>
          <cell r="AA102">
            <v>35233.376152945464</v>
          </cell>
          <cell r="AB102">
            <v>36898.456230964795</v>
          </cell>
          <cell r="AC102">
            <v>14080.432833453899</v>
          </cell>
          <cell r="AD102">
            <v>38582.047266730289</v>
          </cell>
          <cell r="AE102">
            <v>90921.017481382427</v>
          </cell>
          <cell r="AF102">
            <v>82644.642935548298</v>
          </cell>
          <cell r="AG102">
            <v>83314.752646282213</v>
          </cell>
          <cell r="AH102">
            <v>84684.362155580282</v>
          </cell>
          <cell r="AI102">
            <v>87259.291076954018</v>
          </cell>
          <cell r="AJ102">
            <v>90072.152939854714</v>
          </cell>
          <cell r="AK102">
            <v>92994.612888032658</v>
          </cell>
          <cell r="AL102">
            <v>76404.987780592826</v>
          </cell>
        </row>
        <row r="103">
          <cell r="C103">
            <v>162</v>
          </cell>
          <cell r="D103" t="str">
            <v>Cash in hand at the end of the year</v>
          </cell>
          <cell r="E103" t="str">
            <v>Th RON</v>
          </cell>
          <cell r="I103">
            <v>8166.8361643506114</v>
          </cell>
          <cell r="J103">
            <v>21934.453005895877</v>
          </cell>
          <cell r="K103">
            <v>40129.461088978111</v>
          </cell>
          <cell r="L103">
            <v>66511.756203443976</v>
          </cell>
          <cell r="M103">
            <v>92474.261446621109</v>
          </cell>
          <cell r="N103">
            <v>97080.700408376695</v>
          </cell>
          <cell r="O103">
            <v>116664.34949957227</v>
          </cell>
          <cell r="P103">
            <v>138812.85356218743</v>
          </cell>
          <cell r="Q103">
            <v>150223.09804012327</v>
          </cell>
          <cell r="R103">
            <v>176944.20864925894</v>
          </cell>
          <cell r="S103">
            <v>187729.00619572905</v>
          </cell>
          <cell r="T103">
            <v>215127.1496551022</v>
          </cell>
          <cell r="U103">
            <v>243279.65582109554</v>
          </cell>
          <cell r="V103">
            <v>270858.10446564556</v>
          </cell>
          <cell r="W103">
            <v>300928.25379754993</v>
          </cell>
          <cell r="X103">
            <v>307061.92188618926</v>
          </cell>
          <cell r="Y103">
            <v>321630.02823154215</v>
          </cell>
          <cell r="Z103">
            <v>355570.05905127287</v>
          </cell>
          <cell r="AA103">
            <v>390803.43520421832</v>
          </cell>
          <cell r="AB103">
            <v>427701.89143518312</v>
          </cell>
          <cell r="AC103">
            <v>441782.32426863699</v>
          </cell>
          <cell r="AD103">
            <v>480364.37153536727</v>
          </cell>
          <cell r="AE103">
            <v>571285.38901674969</v>
          </cell>
          <cell r="AF103">
            <v>653930.03195229801</v>
          </cell>
          <cell r="AG103">
            <v>737244.78459858021</v>
          </cell>
          <cell r="AH103">
            <v>821929.14675416052</v>
          </cell>
          <cell r="AI103">
            <v>909188.43783111451</v>
          </cell>
          <cell r="AJ103">
            <v>999260.59077096917</v>
          </cell>
          <cell r="AK103">
            <v>1092255.2036590017</v>
          </cell>
          <cell r="AL103">
            <v>1168660.1914395946</v>
          </cell>
        </row>
        <row r="106">
          <cell r="C106" t="str">
            <v>BALANCE SHEET</v>
          </cell>
        </row>
        <row r="110">
          <cell r="D110" t="str">
            <v>Balance sheet - RON</v>
          </cell>
        </row>
        <row r="111">
          <cell r="C111">
            <v>163</v>
          </cell>
          <cell r="D111" t="str">
            <v>Gross fixet assets (existing assets)</v>
          </cell>
          <cell r="E111" t="str">
            <v>Th RON</v>
          </cell>
          <cell r="F111">
            <v>89150</v>
          </cell>
          <cell r="G111">
            <v>93460</v>
          </cell>
          <cell r="H111">
            <v>98680</v>
          </cell>
          <cell r="I111">
            <v>98680</v>
          </cell>
          <cell r="J111">
            <v>98680</v>
          </cell>
          <cell r="K111">
            <v>98680</v>
          </cell>
          <cell r="L111">
            <v>98680</v>
          </cell>
          <cell r="M111">
            <v>98680</v>
          </cell>
          <cell r="N111">
            <v>98680</v>
          </cell>
          <cell r="O111">
            <v>98680</v>
          </cell>
          <cell r="P111">
            <v>98680</v>
          </cell>
          <cell r="Q111">
            <v>98680</v>
          </cell>
          <cell r="R111">
            <v>98680</v>
          </cell>
          <cell r="S111">
            <v>98680</v>
          </cell>
          <cell r="T111">
            <v>98680</v>
          </cell>
          <cell r="U111">
            <v>98680</v>
          </cell>
          <cell r="V111">
            <v>98680</v>
          </cell>
          <cell r="W111">
            <v>98680</v>
          </cell>
          <cell r="X111">
            <v>98680</v>
          </cell>
          <cell r="Y111">
            <v>98680</v>
          </cell>
          <cell r="Z111">
            <v>98680</v>
          </cell>
          <cell r="AA111">
            <v>98680</v>
          </cell>
          <cell r="AB111">
            <v>98680</v>
          </cell>
          <cell r="AC111">
            <v>98680</v>
          </cell>
          <cell r="AD111">
            <v>98680</v>
          </cell>
          <cell r="AE111">
            <v>98680</v>
          </cell>
          <cell r="AF111">
            <v>98680</v>
          </cell>
          <cell r="AG111">
            <v>98680</v>
          </cell>
          <cell r="AH111">
            <v>98680</v>
          </cell>
          <cell r="AI111">
            <v>98680</v>
          </cell>
          <cell r="AJ111">
            <v>98680</v>
          </cell>
          <cell r="AK111">
            <v>98680</v>
          </cell>
          <cell r="AL111">
            <v>98680</v>
          </cell>
        </row>
        <row r="112">
          <cell r="C112">
            <v>164</v>
          </cell>
          <cell r="D112" t="str">
            <v>less depreciation (existing assets)</v>
          </cell>
          <cell r="E112" t="str">
            <v>Th RON</v>
          </cell>
          <cell r="F112">
            <v>-11000</v>
          </cell>
          <cell r="G112">
            <v>-13800</v>
          </cell>
          <cell r="H112">
            <v>-18200</v>
          </cell>
          <cell r="I112">
            <v>-22147.200000000001</v>
          </cell>
          <cell r="J112">
            <v>-26094.400000000001</v>
          </cell>
          <cell r="K112">
            <v>-30041.600000000002</v>
          </cell>
          <cell r="L112">
            <v>-33988.800000000003</v>
          </cell>
          <cell r="M112">
            <v>-37936</v>
          </cell>
          <cell r="N112">
            <v>-41883.199999999997</v>
          </cell>
          <cell r="O112">
            <v>-45830.399999999994</v>
          </cell>
          <cell r="P112">
            <v>-49777.599999999991</v>
          </cell>
          <cell r="Q112">
            <v>-53724.799999999988</v>
          </cell>
          <cell r="R112">
            <v>-57671.999999999985</v>
          </cell>
          <cell r="S112">
            <v>-61619.199999999983</v>
          </cell>
          <cell r="T112">
            <v>-65566.39999999998</v>
          </cell>
          <cell r="U112">
            <v>-69513.599999999977</v>
          </cell>
          <cell r="V112">
            <v>-73460.799999999974</v>
          </cell>
          <cell r="W112">
            <v>-77407.999999999971</v>
          </cell>
          <cell r="X112">
            <v>-81355.199999999968</v>
          </cell>
          <cell r="Y112">
            <v>-85302.399999999965</v>
          </cell>
          <cell r="Z112">
            <v>-89249.599999999962</v>
          </cell>
          <cell r="AA112">
            <v>-93196.799999999959</v>
          </cell>
          <cell r="AB112">
            <v>-97143.999999999956</v>
          </cell>
          <cell r="AC112">
            <v>-98680</v>
          </cell>
          <cell r="AD112">
            <v>-98680</v>
          </cell>
          <cell r="AE112">
            <v>-98680</v>
          </cell>
          <cell r="AF112">
            <v>-98680</v>
          </cell>
          <cell r="AG112">
            <v>-98680</v>
          </cell>
          <cell r="AH112">
            <v>-98680</v>
          </cell>
          <cell r="AI112">
            <v>-98680</v>
          </cell>
          <cell r="AJ112">
            <v>-98680</v>
          </cell>
          <cell r="AK112">
            <v>-98680</v>
          </cell>
          <cell r="AL112">
            <v>-98680</v>
          </cell>
        </row>
        <row r="113">
          <cell r="C113">
            <v>165</v>
          </cell>
          <cell r="D113" t="str">
            <v>Gross fixet assets (project assets)</v>
          </cell>
          <cell r="E113" t="str">
            <v>Th RON</v>
          </cell>
          <cell r="F113">
            <v>0</v>
          </cell>
          <cell r="G113">
            <v>0</v>
          </cell>
          <cell r="H113">
            <v>0</v>
          </cell>
          <cell r="I113">
            <v>88214.192517456002</v>
          </cell>
          <cell r="J113">
            <v>88214.192517456002</v>
          </cell>
          <cell r="K113">
            <v>88214.192517456002</v>
          </cell>
          <cell r="L113">
            <v>88214.192517456002</v>
          </cell>
          <cell r="M113">
            <v>88214.192517456002</v>
          </cell>
          <cell r="N113">
            <v>88214.192517456002</v>
          </cell>
          <cell r="O113">
            <v>88214.192517456002</v>
          </cell>
          <cell r="P113">
            <v>88214.192517456002</v>
          </cell>
          <cell r="Q113">
            <v>88214.192517456002</v>
          </cell>
          <cell r="R113">
            <v>88214.192517456002</v>
          </cell>
          <cell r="S113">
            <v>88214.192517456002</v>
          </cell>
          <cell r="T113">
            <v>88214.192517456002</v>
          </cell>
          <cell r="U113">
            <v>88214.192517456002</v>
          </cell>
          <cell r="V113">
            <v>88214.192517456002</v>
          </cell>
          <cell r="W113">
            <v>88214.192517456002</v>
          </cell>
          <cell r="X113">
            <v>88214.192517456002</v>
          </cell>
          <cell r="Y113">
            <v>88214.192517456002</v>
          </cell>
          <cell r="Z113">
            <v>88214.192517456002</v>
          </cell>
          <cell r="AA113">
            <v>88214.192517456002</v>
          </cell>
          <cell r="AB113">
            <v>88214.192517456002</v>
          </cell>
          <cell r="AC113">
            <v>88214.192517456002</v>
          </cell>
          <cell r="AD113">
            <v>88214.192517456002</v>
          </cell>
          <cell r="AE113">
            <v>88214.192517456002</v>
          </cell>
          <cell r="AF113">
            <v>88214.192517456002</v>
          </cell>
          <cell r="AG113">
            <v>88214.192517456002</v>
          </cell>
          <cell r="AH113">
            <v>88214.192517456002</v>
          </cell>
          <cell r="AI113">
            <v>88214.192517456002</v>
          </cell>
          <cell r="AJ113">
            <v>88214.192517456002</v>
          </cell>
          <cell r="AK113">
            <v>88214.192517456002</v>
          </cell>
          <cell r="AL113">
            <v>88214.192517456002</v>
          </cell>
        </row>
        <row r="114">
          <cell r="C114">
            <v>166</v>
          </cell>
          <cell r="D114" t="str">
            <v>less depreciation (project assets)</v>
          </cell>
          <cell r="E114" t="str">
            <v>Th RON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-8821.4192517456013</v>
          </cell>
          <cell r="K114">
            <v>-17642.838503491203</v>
          </cell>
          <cell r="L114">
            <v>-26464.257755236802</v>
          </cell>
          <cell r="M114">
            <v>-35285.677006982405</v>
          </cell>
          <cell r="N114">
            <v>-44107.096258728008</v>
          </cell>
          <cell r="O114">
            <v>-52928.515510473611</v>
          </cell>
          <cell r="P114">
            <v>-61749.934762219214</v>
          </cell>
          <cell r="Q114">
            <v>-70571.35401396481</v>
          </cell>
          <cell r="R114">
            <v>-79392.773265710406</v>
          </cell>
          <cell r="S114">
            <v>-88214.192517456002</v>
          </cell>
          <cell r="T114">
            <v>-88214.192517456002</v>
          </cell>
          <cell r="U114">
            <v>-88214.192517456002</v>
          </cell>
          <cell r="V114">
            <v>-88214.192517456002</v>
          </cell>
          <cell r="W114">
            <v>-88214.192517456002</v>
          </cell>
          <cell r="X114">
            <v>-88214.192517456002</v>
          </cell>
          <cell r="Y114">
            <v>-88214.192517456002</v>
          </cell>
          <cell r="Z114">
            <v>-88214.192517456002</v>
          </cell>
          <cell r="AA114">
            <v>-88214.192517456002</v>
          </cell>
          <cell r="AB114">
            <v>-88214.192517456002</v>
          </cell>
          <cell r="AC114">
            <v>-88214.192517456002</v>
          </cell>
          <cell r="AD114">
            <v>-88214.192517456002</v>
          </cell>
          <cell r="AE114">
            <v>-88214.192517456002</v>
          </cell>
          <cell r="AF114">
            <v>-88214.192517456002</v>
          </cell>
          <cell r="AG114">
            <v>-88214.192517456002</v>
          </cell>
          <cell r="AH114">
            <v>-88214.192517456002</v>
          </cell>
          <cell r="AI114">
            <v>-88214.192517456002</v>
          </cell>
          <cell r="AJ114">
            <v>-88214.192517456002</v>
          </cell>
          <cell r="AK114">
            <v>-88214.192517456002</v>
          </cell>
          <cell r="AL114">
            <v>-88214.192517456002</v>
          </cell>
        </row>
        <row r="115">
          <cell r="C115">
            <v>167</v>
          </cell>
          <cell r="D115" t="str">
            <v>Gross fixet assets (other CAPEX)</v>
          </cell>
          <cell r="E115" t="str">
            <v>Th RON</v>
          </cell>
          <cell r="F115">
            <v>0</v>
          </cell>
          <cell r="G115">
            <v>0</v>
          </cell>
          <cell r="H115">
            <v>0</v>
          </cell>
          <cell r="I115">
            <v>4430.2457989505092</v>
          </cell>
          <cell r="J115">
            <v>4430.2457989505092</v>
          </cell>
          <cell r="K115">
            <v>4430.2457989505092</v>
          </cell>
          <cell r="L115">
            <v>5542.7955830357296</v>
          </cell>
          <cell r="M115">
            <v>5542.7955830357296</v>
          </cell>
          <cell r="N115">
            <v>27181.475698316885</v>
          </cell>
          <cell r="O115">
            <v>27181.475698316885</v>
          </cell>
          <cell r="P115">
            <v>27649.681232984585</v>
          </cell>
          <cell r="Q115">
            <v>42933.236466886505</v>
          </cell>
          <cell r="R115">
            <v>42933.236466886505</v>
          </cell>
          <cell r="S115">
            <v>58239.391357672786</v>
          </cell>
          <cell r="T115">
            <v>58239.391357672786</v>
          </cell>
          <cell r="U115">
            <v>58239.391357672786</v>
          </cell>
          <cell r="V115">
            <v>59762.631626393726</v>
          </cell>
          <cell r="W115">
            <v>59762.631626393726</v>
          </cell>
          <cell r="X115">
            <v>84745.761033691058</v>
          </cell>
          <cell r="Y115">
            <v>102186.59110266752</v>
          </cell>
          <cell r="Z115">
            <v>102186.59110266752</v>
          </cell>
          <cell r="AA115">
            <v>102671.72004671252</v>
          </cell>
          <cell r="AB115">
            <v>102671.72004671252</v>
          </cell>
          <cell r="AC115">
            <v>127689.41218280011</v>
          </cell>
          <cell r="AD115">
            <v>128959.3082167153</v>
          </cell>
          <cell r="AE115">
            <v>128959.3082167153</v>
          </cell>
          <cell r="AF115">
            <v>128959.3082167153</v>
          </cell>
          <cell r="AG115">
            <v>128959.3082167153</v>
          </cell>
          <cell r="AH115">
            <v>128959.3082167153</v>
          </cell>
          <cell r="AI115">
            <v>128959.3082167153</v>
          </cell>
          <cell r="AJ115">
            <v>128959.3082167153</v>
          </cell>
          <cell r="AK115">
            <v>128959.3082167153</v>
          </cell>
          <cell r="AL115">
            <v>128959.3082167153</v>
          </cell>
        </row>
        <row r="116">
          <cell r="C116">
            <v>168</v>
          </cell>
          <cell r="D116" t="str">
            <v>less depreciation (other CAPEX)</v>
          </cell>
          <cell r="E116" t="str">
            <v>Th RON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-443.02457989505092</v>
          </cell>
          <cell r="K116">
            <v>-886.04915979010184</v>
          </cell>
          <cell r="L116">
            <v>-1329.0737396851528</v>
          </cell>
          <cell r="M116">
            <v>-1883.3532979887259</v>
          </cell>
          <cell r="N116">
            <v>-2437.632856292299</v>
          </cell>
          <cell r="O116">
            <v>-5155.7804261239871</v>
          </cell>
          <cell r="P116">
            <v>-7873.9279959556752</v>
          </cell>
          <cell r="Q116">
            <v>-10638.896119254134</v>
          </cell>
          <cell r="R116">
            <v>-14932.219765942784</v>
          </cell>
          <cell r="S116">
            <v>-19225.543412631436</v>
          </cell>
          <cell r="T116">
            <v>-25049.482548398715</v>
          </cell>
          <cell r="U116">
            <v>-30873.421684165995</v>
          </cell>
          <cell r="V116">
            <v>-36697.360819933274</v>
          </cell>
          <cell r="W116">
            <v>-42673.623982572644</v>
          </cell>
          <cell r="X116">
            <v>-48649.887145212015</v>
          </cell>
          <cell r="Y116">
            <v>-57124.463248581123</v>
          </cell>
          <cell r="Z116">
            <v>-67343.122358847875</v>
          </cell>
          <cell r="AA116">
            <v>-77561.78146911462</v>
          </cell>
          <cell r="AB116">
            <v>-87828.953473785878</v>
          </cell>
          <cell r="AC116">
            <v>-98096.125478457136</v>
          </cell>
          <cell r="AD116">
            <v>-110865.06669673715</v>
          </cell>
          <cell r="AE116">
            <v>-123760.99751840868</v>
          </cell>
          <cell r="AF116">
            <v>-128959.3082167153</v>
          </cell>
          <cell r="AG116">
            <v>-128959.3082167153</v>
          </cell>
          <cell r="AH116">
            <v>-128959.3082167153</v>
          </cell>
          <cell r="AI116">
            <v>-128959.3082167153</v>
          </cell>
          <cell r="AJ116">
            <v>-128959.3082167153</v>
          </cell>
          <cell r="AK116">
            <v>-128959.3082167153</v>
          </cell>
          <cell r="AL116">
            <v>-128959.3082167153</v>
          </cell>
        </row>
        <row r="117">
          <cell r="C117">
            <v>169</v>
          </cell>
          <cell r="D117" t="str">
            <v>NET FIXED ASSETS</v>
          </cell>
          <cell r="E117" t="str">
            <v>Th RON</v>
          </cell>
          <cell r="F117">
            <v>78150</v>
          </cell>
          <cell r="G117">
            <v>79660</v>
          </cell>
          <cell r="H117">
            <v>80480</v>
          </cell>
          <cell r="I117">
            <v>169177.23831640652</v>
          </cell>
          <cell r="J117">
            <v>155965.59448476587</v>
          </cell>
          <cell r="K117">
            <v>142753.95065312521</v>
          </cell>
          <cell r="L117">
            <v>130654.85660556977</v>
          </cell>
          <cell r="M117">
            <v>117331.9577955206</v>
          </cell>
          <cell r="N117">
            <v>125647.73910075257</v>
          </cell>
          <cell r="O117">
            <v>110160.97227917527</v>
          </cell>
          <cell r="P117">
            <v>95142.410992265708</v>
          </cell>
          <cell r="Q117">
            <v>94892.378851123591</v>
          </cell>
          <cell r="R117">
            <v>77830.435952689324</v>
          </cell>
          <cell r="S117">
            <v>76074.647945041361</v>
          </cell>
          <cell r="T117">
            <v>66303.508809274092</v>
          </cell>
          <cell r="U117">
            <v>56532.369673506808</v>
          </cell>
          <cell r="V117">
            <v>48284.470806460471</v>
          </cell>
          <cell r="W117">
            <v>38361.007643821118</v>
          </cell>
          <cell r="X117">
            <v>53420.673888479076</v>
          </cell>
          <cell r="Y117">
            <v>58439.727854086428</v>
          </cell>
          <cell r="Z117">
            <v>44273.868743819679</v>
          </cell>
          <cell r="AA117">
            <v>30593.138577597943</v>
          </cell>
          <cell r="AB117">
            <v>16378.766572926688</v>
          </cell>
          <cell r="AC117">
            <v>29593.286704342972</v>
          </cell>
          <cell r="AD117">
            <v>18094.241519978154</v>
          </cell>
          <cell r="AE117">
            <v>5198.3106983066245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</row>
        <row r="118">
          <cell r="C118">
            <v>170</v>
          </cell>
          <cell r="D118" t="str">
            <v>Stocks</v>
          </cell>
          <cell r="E118" t="str">
            <v>Th RON</v>
          </cell>
          <cell r="F118">
            <v>500</v>
          </cell>
          <cell r="G118">
            <v>600</v>
          </cell>
          <cell r="H118">
            <v>750</v>
          </cell>
          <cell r="I118">
            <v>2041.7090410876528</v>
          </cell>
          <cell r="J118">
            <v>2668.8523883413764</v>
          </cell>
          <cell r="K118">
            <v>2841.1944836122561</v>
          </cell>
          <cell r="L118">
            <v>3317.0512311457651</v>
          </cell>
          <cell r="M118">
            <v>3428.7551198179854</v>
          </cell>
          <cell r="N118">
            <v>3526.853200650216</v>
          </cell>
          <cell r="O118">
            <v>3614.8006140826392</v>
          </cell>
          <cell r="P118">
            <v>3702.3355624670685</v>
          </cell>
          <cell r="Q118">
            <v>3839.2826809729509</v>
          </cell>
          <cell r="R118">
            <v>3939.9220985828024</v>
          </cell>
          <cell r="S118">
            <v>3961.6062426048288</v>
          </cell>
          <cell r="T118">
            <v>4056.0211594865018</v>
          </cell>
          <cell r="U118">
            <v>4155.8852947599062</v>
          </cell>
          <cell r="V118">
            <v>4258.440654023042</v>
          </cell>
          <cell r="W118">
            <v>4362.8990452152211</v>
          </cell>
          <cell r="X118">
            <v>4469.6280604821359</v>
          </cell>
          <cell r="Y118">
            <v>4567.1964254331824</v>
          </cell>
          <cell r="Z118">
            <v>4693.3078302212261</v>
          </cell>
          <cell r="AA118">
            <v>4826.4505848352519</v>
          </cell>
          <cell r="AB118">
            <v>4955.4725531927415</v>
          </cell>
          <cell r="AC118">
            <v>5088.8356706852828</v>
          </cell>
          <cell r="AD118">
            <v>5226.5398860795976</v>
          </cell>
          <cell r="AE118">
            <v>4219.6405499818802</v>
          </cell>
          <cell r="AF118">
            <v>4354.0103169983204</v>
          </cell>
          <cell r="AG118">
            <v>4493.4519775386407</v>
          </cell>
          <cell r="AH118">
            <v>4637.8978595956278</v>
          </cell>
          <cell r="AI118">
            <v>4786.6729103198377</v>
          </cell>
          <cell r="AJ118">
            <v>4940.7784115080913</v>
          </cell>
          <cell r="AK118">
            <v>5100.7589432777841</v>
          </cell>
          <cell r="AL118">
            <v>4477.05599323549</v>
          </cell>
        </row>
        <row r="119">
          <cell r="C119">
            <v>171</v>
          </cell>
          <cell r="D119" t="str">
            <v>Accounts receivable and other current assets</v>
          </cell>
          <cell r="E119" t="str">
            <v>Th RON</v>
          </cell>
          <cell r="F119">
            <v>15000</v>
          </cell>
          <cell r="G119">
            <v>13500</v>
          </cell>
          <cell r="H119">
            <v>12500</v>
          </cell>
          <cell r="I119">
            <v>11693.631733329326</v>
          </cell>
          <cell r="J119">
            <v>11792.473228988798</v>
          </cell>
          <cell r="K119">
            <v>12475.187877680102</v>
          </cell>
          <cell r="L119">
            <v>13095.854410175047</v>
          </cell>
          <cell r="M119">
            <v>13465.673739493657</v>
          </cell>
          <cell r="N119">
            <v>13799.360981785472</v>
          </cell>
          <cell r="O119">
            <v>13944.265681481422</v>
          </cell>
          <cell r="P119">
            <v>14077.40816357065</v>
          </cell>
          <cell r="Q119">
            <v>14229.457177327713</v>
          </cell>
          <cell r="R119">
            <v>14387.682966451133</v>
          </cell>
          <cell r="S119">
            <v>14513.861364118176</v>
          </cell>
          <cell r="T119">
            <v>14619.340756994769</v>
          </cell>
          <cell r="U119">
            <v>14724.442845800972</v>
          </cell>
          <cell r="V119">
            <v>14868.902259357828</v>
          </cell>
          <cell r="W119">
            <v>15018.249497079132</v>
          </cell>
          <cell r="X119">
            <v>15170.937643063946</v>
          </cell>
          <cell r="Y119">
            <v>15321.198785150205</v>
          </cell>
          <cell r="Z119">
            <v>15481.997727186457</v>
          </cell>
          <cell r="AA119">
            <v>15655.651355704958</v>
          </cell>
          <cell r="AB119">
            <v>15844.612404547936</v>
          </cell>
          <cell r="AC119">
            <v>16037.102620240428</v>
          </cell>
          <cell r="AD119">
            <v>16231.812746846008</v>
          </cell>
          <cell r="AE119">
            <v>15873.707838616714</v>
          </cell>
          <cell r="AF119">
            <v>15516.092833155721</v>
          </cell>
          <cell r="AG119">
            <v>15159.323384332451</v>
          </cell>
          <cell r="AH119">
            <v>15362.875275011145</v>
          </cell>
          <cell r="AI119">
            <v>15573.437737094278</v>
          </cell>
          <cell r="AJ119">
            <v>15791.136601626067</v>
          </cell>
          <cell r="AK119">
            <v>16016.395662351395</v>
          </cell>
          <cell r="AL119">
            <v>15865.715429370344</v>
          </cell>
        </row>
        <row r="120">
          <cell r="C120">
            <v>172</v>
          </cell>
          <cell r="D120" t="str">
            <v>Cash in hand</v>
          </cell>
          <cell r="E120" t="str">
            <v>Th RON</v>
          </cell>
          <cell r="F120">
            <v>1000</v>
          </cell>
          <cell r="G120">
            <v>1200</v>
          </cell>
          <cell r="H120">
            <v>1500</v>
          </cell>
          <cell r="I120">
            <v>8166.8361643506114</v>
          </cell>
          <cell r="J120">
            <v>21934.453005895877</v>
          </cell>
          <cell r="K120">
            <v>40129.461088978111</v>
          </cell>
          <cell r="L120">
            <v>66511.756203443976</v>
          </cell>
          <cell r="M120">
            <v>92474.261446621109</v>
          </cell>
          <cell r="N120">
            <v>97080.700408376695</v>
          </cell>
          <cell r="O120">
            <v>116664.34949957227</v>
          </cell>
          <cell r="P120">
            <v>138812.85356218743</v>
          </cell>
          <cell r="Q120">
            <v>150223.09804012327</v>
          </cell>
          <cell r="R120">
            <v>176944.20864925894</v>
          </cell>
          <cell r="S120">
            <v>187729.00619572905</v>
          </cell>
          <cell r="T120">
            <v>215127.1496551022</v>
          </cell>
          <cell r="U120">
            <v>243279.65582109554</v>
          </cell>
          <cell r="V120">
            <v>270858.10446564556</v>
          </cell>
          <cell r="W120">
            <v>300928.25379754993</v>
          </cell>
          <cell r="X120">
            <v>307061.92188618926</v>
          </cell>
          <cell r="Y120">
            <v>321630.02823154215</v>
          </cell>
          <cell r="Z120">
            <v>355570.05905127287</v>
          </cell>
          <cell r="AA120">
            <v>390803.43520421832</v>
          </cell>
          <cell r="AB120">
            <v>427701.89143518312</v>
          </cell>
          <cell r="AC120">
            <v>441782.32426863699</v>
          </cell>
          <cell r="AD120">
            <v>480364.37153536727</v>
          </cell>
          <cell r="AE120">
            <v>571285.38901674969</v>
          </cell>
          <cell r="AF120">
            <v>653930.03195229801</v>
          </cell>
          <cell r="AG120">
            <v>737244.78459858021</v>
          </cell>
          <cell r="AH120">
            <v>821929.14675416052</v>
          </cell>
          <cell r="AI120">
            <v>909188.43783111451</v>
          </cell>
          <cell r="AJ120">
            <v>999260.59077096917</v>
          </cell>
          <cell r="AK120">
            <v>1092255.2036590017</v>
          </cell>
          <cell r="AL120">
            <v>1168660.1914395946</v>
          </cell>
        </row>
        <row r="121">
          <cell r="C121">
            <v>173</v>
          </cell>
          <cell r="D121" t="str">
            <v>CURRENT ASSETS</v>
          </cell>
          <cell r="E121" t="str">
            <v>Th RON</v>
          </cell>
          <cell r="F121">
            <v>16500</v>
          </cell>
          <cell r="G121">
            <v>15300</v>
          </cell>
          <cell r="H121">
            <v>14750</v>
          </cell>
          <cell r="I121">
            <v>21902.176938767592</v>
          </cell>
          <cell r="J121">
            <v>36395.778623226055</v>
          </cell>
          <cell r="K121">
            <v>55445.843450270469</v>
          </cell>
          <cell r="L121">
            <v>82924.661844764792</v>
          </cell>
          <cell r="M121">
            <v>109368.69030593275</v>
          </cell>
          <cell r="N121">
            <v>114406.91459081238</v>
          </cell>
          <cell r="O121">
            <v>134223.41579513633</v>
          </cell>
          <cell r="P121">
            <v>156592.59728822514</v>
          </cell>
          <cell r="Q121">
            <v>168291.83789842392</v>
          </cell>
          <cell r="R121">
            <v>195271.81371429289</v>
          </cell>
          <cell r="S121">
            <v>206204.47380245206</v>
          </cell>
          <cell r="T121">
            <v>233802.51157158345</v>
          </cell>
          <cell r="U121">
            <v>262159.9839616564</v>
          </cell>
          <cell r="V121">
            <v>289985.44737902645</v>
          </cell>
          <cell r="W121">
            <v>320309.40233984427</v>
          </cell>
          <cell r="X121">
            <v>326702.48758973536</v>
          </cell>
          <cell r="Y121">
            <v>341518.42344212555</v>
          </cell>
          <cell r="Z121">
            <v>375745.36460868054</v>
          </cell>
          <cell r="AA121">
            <v>411285.53714475851</v>
          </cell>
          <cell r="AB121">
            <v>448501.9763929238</v>
          </cell>
          <cell r="AC121">
            <v>462908.26255956269</v>
          </cell>
          <cell r="AD121">
            <v>501822.72416829289</v>
          </cell>
          <cell r="AE121">
            <v>591378.73740534834</v>
          </cell>
          <cell r="AF121">
            <v>673800.13510245201</v>
          </cell>
          <cell r="AG121">
            <v>756897.55996045133</v>
          </cell>
          <cell r="AH121">
            <v>841929.9198887673</v>
          </cell>
          <cell r="AI121">
            <v>929548.54847852862</v>
          </cell>
          <cell r="AJ121">
            <v>1019992.5057841033</v>
          </cell>
          <cell r="AK121">
            <v>1113372.3582646309</v>
          </cell>
          <cell r="AL121">
            <v>1189002.9628622003</v>
          </cell>
        </row>
        <row r="122">
          <cell r="C122">
            <v>174</v>
          </cell>
          <cell r="D122" t="str">
            <v>TOTAL ASSETS</v>
          </cell>
          <cell r="E122" t="str">
            <v>Th RON</v>
          </cell>
          <cell r="F122">
            <v>94650</v>
          </cell>
          <cell r="G122">
            <v>94960</v>
          </cell>
          <cell r="H122">
            <v>95230</v>
          </cell>
          <cell r="I122">
            <v>191079.41525517413</v>
          </cell>
          <cell r="J122">
            <v>192361.37310799194</v>
          </cell>
          <cell r="K122">
            <v>198199.79410339569</v>
          </cell>
          <cell r="L122">
            <v>213579.51845033455</v>
          </cell>
          <cell r="M122">
            <v>226700.64810145335</v>
          </cell>
          <cell r="N122">
            <v>240054.65369156495</v>
          </cell>
          <cell r="O122">
            <v>244384.3880743116</v>
          </cell>
          <cell r="P122">
            <v>251735.00828049085</v>
          </cell>
          <cell r="Q122">
            <v>263184.21674954752</v>
          </cell>
          <cell r="R122">
            <v>273102.24966698221</v>
          </cell>
          <cell r="S122">
            <v>282279.12174749339</v>
          </cell>
          <cell r="T122">
            <v>300106.02038085752</v>
          </cell>
          <cell r="U122">
            <v>318692.35363516322</v>
          </cell>
          <cell r="V122">
            <v>338269.91818548692</v>
          </cell>
          <cell r="W122">
            <v>358670.40998366539</v>
          </cell>
          <cell r="X122">
            <v>380123.16147821443</v>
          </cell>
          <cell r="Y122">
            <v>399958.15129621199</v>
          </cell>
          <cell r="Z122">
            <v>420019.23335250025</v>
          </cell>
          <cell r="AA122">
            <v>441878.67572235642</v>
          </cell>
          <cell r="AB122">
            <v>464880.74296585051</v>
          </cell>
          <cell r="AC122">
            <v>492501.54926390568</v>
          </cell>
          <cell r="AD122">
            <v>519916.96568827104</v>
          </cell>
          <cell r="AE122">
            <v>596577.04810365499</v>
          </cell>
          <cell r="AF122">
            <v>673800.13510245201</v>
          </cell>
          <cell r="AG122">
            <v>756897.55996045133</v>
          </cell>
          <cell r="AH122">
            <v>841929.9198887673</v>
          </cell>
          <cell r="AI122">
            <v>929548.54847852862</v>
          </cell>
          <cell r="AJ122">
            <v>1019992.5057841033</v>
          </cell>
          <cell r="AK122">
            <v>1113372.3582646309</v>
          </cell>
          <cell r="AL122">
            <v>1189002.9628622003</v>
          </cell>
        </row>
        <row r="123">
          <cell r="C123">
            <v>175</v>
          </cell>
          <cell r="D123" t="str">
            <v>Shareholders' contributions</v>
          </cell>
          <cell r="E123" t="str">
            <v>Th RON</v>
          </cell>
          <cell r="F123">
            <v>100000</v>
          </cell>
          <cell r="G123">
            <v>100000</v>
          </cell>
          <cell r="H123">
            <v>100000</v>
          </cell>
          <cell r="I123">
            <v>100000</v>
          </cell>
          <cell r="J123">
            <v>100000</v>
          </cell>
          <cell r="K123">
            <v>100000</v>
          </cell>
          <cell r="L123">
            <v>100000</v>
          </cell>
          <cell r="M123">
            <v>100000</v>
          </cell>
          <cell r="N123">
            <v>100000</v>
          </cell>
          <cell r="O123">
            <v>100000</v>
          </cell>
          <cell r="P123">
            <v>100000</v>
          </cell>
          <cell r="Q123">
            <v>100000</v>
          </cell>
          <cell r="R123">
            <v>100000</v>
          </cell>
          <cell r="S123">
            <v>100000</v>
          </cell>
          <cell r="T123">
            <v>100000</v>
          </cell>
          <cell r="U123">
            <v>100000</v>
          </cell>
          <cell r="V123">
            <v>100000</v>
          </cell>
          <cell r="W123">
            <v>100000</v>
          </cell>
          <cell r="X123">
            <v>100000</v>
          </cell>
          <cell r="Y123">
            <v>100000</v>
          </cell>
          <cell r="Z123">
            <v>100000</v>
          </cell>
          <cell r="AA123">
            <v>100000</v>
          </cell>
          <cell r="AB123">
            <v>100000</v>
          </cell>
          <cell r="AC123">
            <v>100000</v>
          </cell>
          <cell r="AD123">
            <v>100000</v>
          </cell>
          <cell r="AE123">
            <v>100000</v>
          </cell>
          <cell r="AF123">
            <v>100000</v>
          </cell>
          <cell r="AG123">
            <v>100000</v>
          </cell>
          <cell r="AH123">
            <v>100000</v>
          </cell>
          <cell r="AI123">
            <v>100000</v>
          </cell>
          <cell r="AJ123">
            <v>100000</v>
          </cell>
          <cell r="AK123">
            <v>100000</v>
          </cell>
          <cell r="AL123">
            <v>100000</v>
          </cell>
        </row>
        <row r="124">
          <cell r="C124">
            <v>176</v>
          </cell>
          <cell r="D124" t="str">
            <v>Retained earnings</v>
          </cell>
          <cell r="E124" t="str">
            <v>Th RON</v>
          </cell>
          <cell r="F124">
            <v>-7450</v>
          </cell>
          <cell r="G124">
            <v>-7460</v>
          </cell>
          <cell r="H124">
            <v>-7530</v>
          </cell>
          <cell r="I124">
            <v>7181.8676821577083</v>
          </cell>
          <cell r="J124">
            <v>16326.321071019895</v>
          </cell>
          <cell r="K124">
            <v>27572.692456134559</v>
          </cell>
          <cell r="L124">
            <v>46111.647654291533</v>
          </cell>
          <cell r="M124">
            <v>65292.578929792013</v>
          </cell>
          <cell r="N124">
            <v>85144.209132080607</v>
          </cell>
          <cell r="O124">
            <v>98389.21767466185</v>
          </cell>
          <cell r="P124">
            <v>112324.27874797073</v>
          </cell>
          <cell r="Q124">
            <v>129470.16006904903</v>
          </cell>
          <cell r="R124">
            <v>146316.46038683367</v>
          </cell>
          <cell r="S124">
            <v>162655.84881841103</v>
          </cell>
          <cell r="T124">
            <v>180396.57106198001</v>
          </cell>
          <cell r="U124">
            <v>199068.18634085552</v>
          </cell>
          <cell r="V124">
            <v>218736.58456206779</v>
          </cell>
          <cell r="W124">
            <v>239293.13563110979</v>
          </cell>
          <cell r="X124">
            <v>260885.56585738924</v>
          </cell>
          <cell r="Y124">
            <v>281550.15859870438</v>
          </cell>
          <cell r="Z124">
            <v>302146.28474533511</v>
          </cell>
          <cell r="AA124">
            <v>324106.44977498142</v>
          </cell>
          <cell r="AB124">
            <v>347303.06092685129</v>
          </cell>
          <cell r="AC124">
            <v>373642.7185755886</v>
          </cell>
          <cell r="AD124">
            <v>400587.4410850245</v>
          </cell>
          <cell r="AE124">
            <v>466639.40747953684</v>
          </cell>
          <cell r="AF124">
            <v>540933.57396315958</v>
          </cell>
          <cell r="AG124">
            <v>621672.167987074</v>
          </cell>
          <cell r="AH124">
            <v>705438.44686104578</v>
          </cell>
          <cell r="AI124">
            <v>791892.15424345946</v>
          </cell>
          <cell r="AJ124">
            <v>881129.4830499863</v>
          </cell>
          <cell r="AK124">
            <v>973256.66919002205</v>
          </cell>
          <cell r="AL124">
            <v>1053855.4785444173</v>
          </cell>
        </row>
        <row r="125">
          <cell r="C125">
            <v>177</v>
          </cell>
          <cell r="D125" t="str">
            <v>EQUITY</v>
          </cell>
          <cell r="E125" t="str">
            <v>Th RON</v>
          </cell>
          <cell r="F125">
            <v>92550</v>
          </cell>
          <cell r="G125">
            <v>92540</v>
          </cell>
          <cell r="H125">
            <v>92470</v>
          </cell>
          <cell r="I125">
            <v>107181.86768215771</v>
          </cell>
          <cell r="J125">
            <v>116326.32107101989</v>
          </cell>
          <cell r="K125">
            <v>127572.69245613457</v>
          </cell>
          <cell r="L125">
            <v>146111.64765429153</v>
          </cell>
          <cell r="M125">
            <v>165292.57892979201</v>
          </cell>
          <cell r="N125">
            <v>185144.20913208061</v>
          </cell>
          <cell r="O125">
            <v>198389.21767466184</v>
          </cell>
          <cell r="P125">
            <v>212324.27874797073</v>
          </cell>
          <cell r="Q125">
            <v>229470.16006904904</v>
          </cell>
          <cell r="R125">
            <v>246316.46038683367</v>
          </cell>
          <cell r="S125">
            <v>262655.848818411</v>
          </cell>
          <cell r="T125">
            <v>280396.57106197998</v>
          </cell>
          <cell r="U125">
            <v>299068.18634085555</v>
          </cell>
          <cell r="V125">
            <v>318736.58456206776</v>
          </cell>
          <cell r="W125">
            <v>339293.13563110982</v>
          </cell>
          <cell r="X125">
            <v>360885.56585738924</v>
          </cell>
          <cell r="Y125">
            <v>381550.15859870438</v>
          </cell>
          <cell r="Z125">
            <v>402146.28474533511</v>
          </cell>
          <cell r="AA125">
            <v>424106.44977498142</v>
          </cell>
          <cell r="AB125">
            <v>447303.06092685129</v>
          </cell>
          <cell r="AC125">
            <v>473642.7185755886</v>
          </cell>
          <cell r="AD125">
            <v>500587.4410850245</v>
          </cell>
          <cell r="AE125">
            <v>566639.40747953684</v>
          </cell>
          <cell r="AF125">
            <v>640933.57396315958</v>
          </cell>
          <cell r="AG125">
            <v>721672.167987074</v>
          </cell>
          <cell r="AH125">
            <v>805438.44686104578</v>
          </cell>
          <cell r="AI125">
            <v>891892.15424345946</v>
          </cell>
          <cell r="AJ125">
            <v>981129.4830499863</v>
          </cell>
          <cell r="AK125">
            <v>1073256.6691900222</v>
          </cell>
          <cell r="AL125">
            <v>1153855.4785444173</v>
          </cell>
        </row>
        <row r="126">
          <cell r="C126">
            <v>178</v>
          </cell>
          <cell r="D126" t="str">
            <v>Investment grants</v>
          </cell>
          <cell r="E126" t="str">
            <v>Th RON</v>
          </cell>
          <cell r="F126">
            <v>150</v>
          </cell>
          <cell r="G126">
            <v>160</v>
          </cell>
          <cell r="H126">
            <v>180</v>
          </cell>
          <cell r="I126">
            <v>65342.726735225588</v>
          </cell>
          <cell r="J126">
            <v>65342.726735225588</v>
          </cell>
          <cell r="K126">
            <v>65342.726735225588</v>
          </cell>
          <cell r="L126">
            <v>65342.726735225588</v>
          </cell>
          <cell r="M126">
            <v>65342.726735225588</v>
          </cell>
          <cell r="N126">
            <v>65342.726735225588</v>
          </cell>
          <cell r="O126">
            <v>65342.726735225588</v>
          </cell>
          <cell r="P126">
            <v>65342.726735225588</v>
          </cell>
          <cell r="Q126">
            <v>65342.726735225588</v>
          </cell>
          <cell r="R126">
            <v>65342.726735225588</v>
          </cell>
          <cell r="S126">
            <v>65342.726735225588</v>
          </cell>
          <cell r="T126">
            <v>65342.726735225588</v>
          </cell>
          <cell r="U126">
            <v>65342.726735225588</v>
          </cell>
          <cell r="V126">
            <v>65342.726735225588</v>
          </cell>
          <cell r="W126">
            <v>65342.726735225588</v>
          </cell>
          <cell r="X126">
            <v>65342.726735225588</v>
          </cell>
          <cell r="Y126">
            <v>65342.726735225588</v>
          </cell>
          <cell r="Z126">
            <v>65342.726735225588</v>
          </cell>
          <cell r="AA126">
            <v>65342.726735225588</v>
          </cell>
          <cell r="AB126">
            <v>65342.726735225588</v>
          </cell>
          <cell r="AC126">
            <v>65342.726735225588</v>
          </cell>
          <cell r="AD126">
            <v>65342.726735225588</v>
          </cell>
          <cell r="AE126">
            <v>65342.726735225588</v>
          </cell>
          <cell r="AF126">
            <v>65342.726735225588</v>
          </cell>
          <cell r="AG126">
            <v>65342.726735225588</v>
          </cell>
          <cell r="AH126">
            <v>65342.726735225588</v>
          </cell>
          <cell r="AI126">
            <v>65342.726735225588</v>
          </cell>
          <cell r="AJ126">
            <v>65342.726735225588</v>
          </cell>
          <cell r="AK126">
            <v>65342.726735225588</v>
          </cell>
          <cell r="AL126">
            <v>65342.726735225588</v>
          </cell>
        </row>
        <row r="127">
          <cell r="C127">
            <v>179</v>
          </cell>
          <cell r="D127" t="str">
            <v>less transfers to income statement</v>
          </cell>
          <cell r="E127" t="str">
            <v>Th RON</v>
          </cell>
          <cell r="F127">
            <v>0</v>
          </cell>
          <cell r="G127">
            <v>0</v>
          </cell>
          <cell r="H127">
            <v>0</v>
          </cell>
          <cell r="I127">
            <v>-18</v>
          </cell>
          <cell r="J127">
            <v>-6552.2726735225588</v>
          </cell>
          <cell r="K127">
            <v>-13086.545347045118</v>
          </cell>
          <cell r="L127">
            <v>-19620.818020567676</v>
          </cell>
          <cell r="M127">
            <v>-26155.090694090235</v>
          </cell>
          <cell r="N127">
            <v>-32689.363367612794</v>
          </cell>
          <cell r="O127">
            <v>-39223.636041135353</v>
          </cell>
          <cell r="P127">
            <v>-45757.908714657911</v>
          </cell>
          <cell r="Q127">
            <v>-52292.18138818047</v>
          </cell>
          <cell r="R127">
            <v>-58826.454061703029</v>
          </cell>
          <cell r="S127">
            <v>-65342.726735225588</v>
          </cell>
          <cell r="T127">
            <v>-65342.726735225588</v>
          </cell>
          <cell r="U127">
            <v>-65342.726735225588</v>
          </cell>
          <cell r="V127">
            <v>-65342.726735225588</v>
          </cell>
          <cell r="W127">
            <v>-65342.726735225588</v>
          </cell>
          <cell r="X127">
            <v>-65342.726735225588</v>
          </cell>
          <cell r="Y127">
            <v>-65342.726735225588</v>
          </cell>
          <cell r="Z127">
            <v>-65342.726735225588</v>
          </cell>
          <cell r="AA127">
            <v>-65342.726735225588</v>
          </cell>
          <cell r="AB127">
            <v>-65342.726735225588</v>
          </cell>
          <cell r="AC127">
            <v>-65342.726735225588</v>
          </cell>
          <cell r="AD127">
            <v>-65342.726735225588</v>
          </cell>
          <cell r="AE127">
            <v>-65342.726735225588</v>
          </cell>
          <cell r="AF127">
            <v>-65342.726735225588</v>
          </cell>
          <cell r="AG127">
            <v>-65342.726735225588</v>
          </cell>
          <cell r="AH127">
            <v>-65342.726735225588</v>
          </cell>
          <cell r="AI127">
            <v>-65342.726735225588</v>
          </cell>
          <cell r="AJ127">
            <v>-65342.726735225588</v>
          </cell>
          <cell r="AK127">
            <v>-65342.726735225588</v>
          </cell>
          <cell r="AL127">
            <v>-65342.726735225588</v>
          </cell>
        </row>
        <row r="128">
          <cell r="C128">
            <v>180</v>
          </cell>
          <cell r="D128" t="str">
            <v>Loans</v>
          </cell>
          <cell r="E128" t="str">
            <v>Th RON</v>
          </cell>
          <cell r="F128">
            <v>0</v>
          </cell>
          <cell r="G128">
            <v>0</v>
          </cell>
          <cell r="H128">
            <v>0</v>
          </cell>
          <cell r="I128">
            <v>8639.9796784971622</v>
          </cell>
          <cell r="J128">
            <v>8775.508771493196</v>
          </cell>
          <cell r="K128">
            <v>8878.7500511578219</v>
          </cell>
          <cell r="L128">
            <v>8948.3873064610198</v>
          </cell>
          <cell r="M128">
            <v>8992.2519501201423</v>
          </cell>
          <cell r="N128">
            <v>8616.2348840125087</v>
          </cell>
          <cell r="O128">
            <v>8191.6344504237313</v>
          </cell>
          <cell r="P128">
            <v>7743.6809929875717</v>
          </cell>
          <cell r="Q128">
            <v>7271.0900953924229</v>
          </cell>
          <cell r="R128">
            <v>6772.5066984295408</v>
          </cell>
          <cell r="S128">
            <v>6246.5012146336985</v>
          </cell>
          <cell r="T128">
            <v>5691.5654292290874</v>
          </cell>
          <cell r="U128">
            <v>5106.1081756272224</v>
          </cell>
          <cell r="V128">
            <v>4488.4507730772548</v>
          </cell>
          <cell r="W128">
            <v>3836.8222133870386</v>
          </cell>
          <cell r="X128">
            <v>3149.3540829138615</v>
          </cell>
          <cell r="Y128">
            <v>2424.0752052646585</v>
          </cell>
          <cell r="Z128">
            <v>1658.9059893447497</v>
          </cell>
          <cell r="AA128">
            <v>851.6524665492459</v>
          </cell>
          <cell r="AB128">
            <v>-1.0572875908110291E-11</v>
          </cell>
          <cell r="AC128">
            <v>-1.0572875908110291E-11</v>
          </cell>
          <cell r="AD128">
            <v>-1.0572875908110291E-11</v>
          </cell>
          <cell r="AE128">
            <v>-1.0572875908110291E-11</v>
          </cell>
          <cell r="AF128">
            <v>-1.0572875908110291E-11</v>
          </cell>
          <cell r="AG128">
            <v>-1.0572875908110291E-11</v>
          </cell>
          <cell r="AH128">
            <v>-1.0572875908110291E-11</v>
          </cell>
          <cell r="AI128">
            <v>-1.0572875908110291E-11</v>
          </cell>
          <cell r="AJ128">
            <v>-1.0572875908110291E-11</v>
          </cell>
          <cell r="AK128">
            <v>-1.0572875908110291E-11</v>
          </cell>
          <cell r="AL128">
            <v>-1.0572875908110291E-11</v>
          </cell>
        </row>
        <row r="129">
          <cell r="C129">
            <v>181</v>
          </cell>
          <cell r="D129" t="str">
            <v>Bank overdraft</v>
          </cell>
          <cell r="E129" t="str">
            <v>Th RON</v>
          </cell>
          <cell r="F129">
            <v>0</v>
          </cell>
          <cell r="G129">
            <v>0</v>
          </cell>
          <cell r="H129">
            <v>0</v>
          </cell>
          <cell r="I129">
            <v>921.14832255952922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</row>
        <row r="130">
          <cell r="C130">
            <v>182</v>
          </cell>
          <cell r="D130" t="str">
            <v>Accounts payable and other current liabilites</v>
          </cell>
          <cell r="E130" t="str">
            <v>Th RON</v>
          </cell>
          <cell r="F130">
            <v>1800</v>
          </cell>
          <cell r="G130">
            <v>2100</v>
          </cell>
          <cell r="H130">
            <v>2400</v>
          </cell>
          <cell r="I130">
            <v>4083.4180821753057</v>
          </cell>
          <cell r="J130">
            <v>5337.7047766827527</v>
          </cell>
          <cell r="K130">
            <v>5682.3889672245123</v>
          </cell>
          <cell r="L130">
            <v>6634.1024622915302</v>
          </cell>
          <cell r="M130">
            <v>6857.5102396359707</v>
          </cell>
          <cell r="N130">
            <v>7053.7064013004319</v>
          </cell>
          <cell r="O130">
            <v>7229.6012281652784</v>
          </cell>
          <cell r="P130">
            <v>7404.671124934137</v>
          </cell>
          <cell r="Q130">
            <v>7678.5653619459017</v>
          </cell>
          <cell r="R130">
            <v>7879.8441971656048</v>
          </cell>
          <cell r="S130">
            <v>7923.2124852096576</v>
          </cell>
          <cell r="T130">
            <v>8112.0423189730036</v>
          </cell>
          <cell r="U130">
            <v>8311.7705895198123</v>
          </cell>
          <cell r="V130">
            <v>8516.8813080460841</v>
          </cell>
          <cell r="W130">
            <v>8725.7980904304422</v>
          </cell>
          <cell r="X130">
            <v>8939.2561209642718</v>
          </cell>
          <cell r="Y130">
            <v>9134.3928508663648</v>
          </cell>
          <cell r="Z130">
            <v>9386.6156604424523</v>
          </cell>
          <cell r="AA130">
            <v>9652.9011696705038</v>
          </cell>
          <cell r="AB130">
            <v>9910.9451063854831</v>
          </cell>
          <cell r="AC130">
            <v>10177.671341370566</v>
          </cell>
          <cell r="AD130">
            <v>10453.079772159195</v>
          </cell>
          <cell r="AE130">
            <v>8439.2810999637604</v>
          </cell>
          <cell r="AF130">
            <v>8708.0206339966408</v>
          </cell>
          <cell r="AG130">
            <v>8986.9039550772814</v>
          </cell>
          <cell r="AH130">
            <v>9275.7957191912556</v>
          </cell>
          <cell r="AI130">
            <v>9573.3458206396754</v>
          </cell>
          <cell r="AJ130">
            <v>9881.5568230161825</v>
          </cell>
          <cell r="AK130">
            <v>10201.517886555568</v>
          </cell>
          <cell r="AL130">
            <v>8954.1119864709799</v>
          </cell>
        </row>
        <row r="131">
          <cell r="C131">
            <v>183</v>
          </cell>
          <cell r="D131" t="str">
            <v>Taxes and dividends</v>
          </cell>
          <cell r="E131" t="str">
            <v>Th RON</v>
          </cell>
          <cell r="F131">
            <v>0</v>
          </cell>
          <cell r="G131">
            <v>0</v>
          </cell>
          <cell r="H131">
            <v>0</v>
          </cell>
          <cell r="I131">
            <v>4748.2747545588372</v>
          </cell>
          <cell r="J131">
            <v>2951.3844270930877</v>
          </cell>
          <cell r="K131">
            <v>3629.781240698384</v>
          </cell>
          <cell r="L131">
            <v>5983.4723126326735</v>
          </cell>
          <cell r="M131">
            <v>6190.6709407699946</v>
          </cell>
          <cell r="N131">
            <v>6407.139906558752</v>
          </cell>
          <cell r="O131">
            <v>4274.8440269706689</v>
          </cell>
          <cell r="P131">
            <v>4497.5593940309082</v>
          </cell>
          <cell r="Q131">
            <v>5533.8558761152144</v>
          </cell>
          <cell r="R131">
            <v>5437.1657110310243</v>
          </cell>
          <cell r="S131">
            <v>5273.5592292392521</v>
          </cell>
          <cell r="T131">
            <v>5725.841570675695</v>
          </cell>
          <cell r="U131">
            <v>6026.2885291608836</v>
          </cell>
          <cell r="V131">
            <v>6348.0015422960223</v>
          </cell>
          <cell r="W131">
            <v>6634.6540487384254</v>
          </cell>
          <cell r="X131">
            <v>6968.9854169473438</v>
          </cell>
          <cell r="Y131">
            <v>6669.5246413768436</v>
          </cell>
          <cell r="Z131">
            <v>6647.426957378173</v>
          </cell>
          <cell r="AA131">
            <v>7087.6723111556712</v>
          </cell>
          <cell r="AB131">
            <v>7486.7369326140943</v>
          </cell>
          <cell r="AC131">
            <v>8501.1593469469517</v>
          </cell>
          <cell r="AD131">
            <v>8696.4448310877797</v>
          </cell>
          <cell r="AE131">
            <v>21318.359524154763</v>
          </cell>
          <cell r="AF131">
            <v>23978.540505296241</v>
          </cell>
          <cell r="AG131">
            <v>26058.488018300424</v>
          </cell>
          <cell r="AH131">
            <v>27035.67730853059</v>
          </cell>
          <cell r="AI131">
            <v>27903.048414429821</v>
          </cell>
          <cell r="AJ131">
            <v>28801.465911101255</v>
          </cell>
          <cell r="AK131">
            <v>29734.17118805385</v>
          </cell>
          <cell r="AL131">
            <v>26013.372331312734</v>
          </cell>
        </row>
        <row r="132">
          <cell r="C132">
            <v>184</v>
          </cell>
          <cell r="D132" t="str">
            <v>LIABILITIES</v>
          </cell>
          <cell r="E132" t="str">
            <v>Th RON</v>
          </cell>
          <cell r="F132">
            <v>1950</v>
          </cell>
          <cell r="G132">
            <v>2260</v>
          </cell>
          <cell r="H132">
            <v>2580</v>
          </cell>
          <cell r="I132">
            <v>83717.547573016418</v>
          </cell>
          <cell r="J132">
            <v>75855.052036972076</v>
          </cell>
          <cell r="K132">
            <v>70447.101647261195</v>
          </cell>
          <cell r="L132">
            <v>67287.870796043135</v>
          </cell>
          <cell r="M132">
            <v>61228.069171661467</v>
          </cell>
          <cell r="N132">
            <v>54730.444559484487</v>
          </cell>
          <cell r="O132">
            <v>45815.17039964992</v>
          </cell>
          <cell r="P132">
            <v>39230.729532520287</v>
          </cell>
          <cell r="Q132">
            <v>33534.056680498652</v>
          </cell>
          <cell r="R132">
            <v>26605.789280148732</v>
          </cell>
          <cell r="S132">
            <v>19443.27292908261</v>
          </cell>
          <cell r="T132">
            <v>19529.449318877785</v>
          </cell>
          <cell r="U132">
            <v>19444.167294307917</v>
          </cell>
          <cell r="V132">
            <v>19353.333623419363</v>
          </cell>
          <cell r="W132">
            <v>19197.274352555905</v>
          </cell>
          <cell r="X132">
            <v>19057.595620825479</v>
          </cell>
          <cell r="Y132">
            <v>18227.992697507867</v>
          </cell>
          <cell r="Z132">
            <v>17692.948607165374</v>
          </cell>
          <cell r="AA132">
            <v>17592.22594737542</v>
          </cell>
          <cell r="AB132">
            <v>17397.682038999566</v>
          </cell>
          <cell r="AC132">
            <v>18678.830688317506</v>
          </cell>
          <cell r="AD132">
            <v>19149.524603246966</v>
          </cell>
          <cell r="AE132">
            <v>29757.64062411851</v>
          </cell>
          <cell r="AF132">
            <v>32686.561139292869</v>
          </cell>
          <cell r="AG132">
            <v>35045.391973377693</v>
          </cell>
          <cell r="AH132">
            <v>36311.473027721833</v>
          </cell>
          <cell r="AI132">
            <v>37476.394235069485</v>
          </cell>
          <cell r="AJ132">
            <v>38683.022734117425</v>
          </cell>
          <cell r="AK132">
            <v>39935.689074609407</v>
          </cell>
          <cell r="AL132">
            <v>34967.484317783703</v>
          </cell>
        </row>
        <row r="133">
          <cell r="C133">
            <v>185</v>
          </cell>
          <cell r="D133" t="str">
            <v>TOTAL EQUITY AND LIABILITIES</v>
          </cell>
          <cell r="E133" t="str">
            <v>Th RON</v>
          </cell>
          <cell r="F133">
            <v>94500</v>
          </cell>
          <cell r="G133">
            <v>94800</v>
          </cell>
          <cell r="H133">
            <v>95050</v>
          </cell>
          <cell r="I133">
            <v>190899.41525517413</v>
          </cell>
          <cell r="J133">
            <v>192181.37310799197</v>
          </cell>
          <cell r="K133">
            <v>198019.79410339578</v>
          </cell>
          <cell r="L133">
            <v>213399.51845033467</v>
          </cell>
          <cell r="M133">
            <v>226520.64810145349</v>
          </cell>
          <cell r="N133">
            <v>239874.65369156509</v>
          </cell>
          <cell r="O133">
            <v>244204.38807431175</v>
          </cell>
          <cell r="P133">
            <v>251555.00828049102</v>
          </cell>
          <cell r="Q133">
            <v>263004.21674954769</v>
          </cell>
          <cell r="R133">
            <v>272922.24966698239</v>
          </cell>
          <cell r="S133">
            <v>282099.12174749363</v>
          </cell>
          <cell r="T133">
            <v>299926.02038085775</v>
          </cell>
          <cell r="U133">
            <v>318512.35363516345</v>
          </cell>
          <cell r="V133">
            <v>338089.9181854871</v>
          </cell>
          <cell r="W133">
            <v>358490.40998366574</v>
          </cell>
          <cell r="X133">
            <v>379943.16147821472</v>
          </cell>
          <cell r="Y133">
            <v>399778.15129621222</v>
          </cell>
          <cell r="Z133">
            <v>419839.23335250048</v>
          </cell>
          <cell r="AA133">
            <v>441698.67572235683</v>
          </cell>
          <cell r="AB133">
            <v>464700.74296585086</v>
          </cell>
          <cell r="AC133">
            <v>492321.54926390608</v>
          </cell>
          <cell r="AD133">
            <v>519736.96568827145</v>
          </cell>
          <cell r="AE133">
            <v>596397.04810365534</v>
          </cell>
          <cell r="AF133">
            <v>673620.13510245248</v>
          </cell>
          <cell r="AG133">
            <v>756717.55996045168</v>
          </cell>
          <cell r="AH133">
            <v>841749.91988876765</v>
          </cell>
          <cell r="AI133">
            <v>929368.54847852897</v>
          </cell>
          <cell r="AJ133">
            <v>1019812.5057841038</v>
          </cell>
          <cell r="AK133">
            <v>1113192.3582646316</v>
          </cell>
          <cell r="AL133">
            <v>1188822.962862201</v>
          </cell>
        </row>
        <row r="134">
          <cell r="E134" t="str">
            <v>Control</v>
          </cell>
          <cell r="F134">
            <v>150</v>
          </cell>
          <cell r="G134">
            <v>160</v>
          </cell>
          <cell r="H134">
            <v>180</v>
          </cell>
          <cell r="I134">
            <v>180</v>
          </cell>
          <cell r="J134">
            <v>179.9999999999709</v>
          </cell>
          <cell r="K134">
            <v>179.99999999991269</v>
          </cell>
          <cell r="L134">
            <v>179.99999999988358</v>
          </cell>
          <cell r="M134">
            <v>179.99999999985448</v>
          </cell>
          <cell r="N134">
            <v>179.99999999985448</v>
          </cell>
          <cell r="O134">
            <v>179.99999999985448</v>
          </cell>
          <cell r="P134">
            <v>179.99999999982538</v>
          </cell>
          <cell r="Q134">
            <v>179.99999999982538</v>
          </cell>
          <cell r="R134">
            <v>179.99999999982538</v>
          </cell>
          <cell r="S134">
            <v>179.99999999976717</v>
          </cell>
          <cell r="T134">
            <v>179.99999999976717</v>
          </cell>
          <cell r="U134">
            <v>179.99999999976717</v>
          </cell>
          <cell r="V134">
            <v>179.99999999982538</v>
          </cell>
          <cell r="W134">
            <v>179.99999999965075</v>
          </cell>
          <cell r="X134">
            <v>179.99999999970896</v>
          </cell>
          <cell r="Y134">
            <v>179.99999999976717</v>
          </cell>
          <cell r="Z134">
            <v>179.99999999976717</v>
          </cell>
          <cell r="AA134">
            <v>179.99999999959255</v>
          </cell>
          <cell r="AB134">
            <v>179.99999999965075</v>
          </cell>
          <cell r="AC134">
            <v>179.99999999959255</v>
          </cell>
          <cell r="AD134">
            <v>179.99999999959255</v>
          </cell>
          <cell r="AE134">
            <v>179.99999999965075</v>
          </cell>
          <cell r="AF134">
            <v>179.99999999953434</v>
          </cell>
          <cell r="AG134">
            <v>179.99999999965075</v>
          </cell>
          <cell r="AH134">
            <v>179.99999999965075</v>
          </cell>
          <cell r="AI134">
            <v>179.99999999965075</v>
          </cell>
          <cell r="AJ134">
            <v>179.99999999953434</v>
          </cell>
          <cell r="AK134">
            <v>179.99999999930151</v>
          </cell>
          <cell r="AL134">
            <v>179.99999999930151</v>
          </cell>
        </row>
        <row r="137">
          <cell r="C137" t="str">
            <v>RATIOS</v>
          </cell>
        </row>
        <row r="141">
          <cell r="D141" t="str">
            <v>Operational ratios</v>
          </cell>
        </row>
        <row r="142">
          <cell r="C142">
            <v>186</v>
          </cell>
          <cell r="D142" t="str">
            <v>Coverage of service</v>
          </cell>
          <cell r="E142" t="str">
            <v>%</v>
          </cell>
          <cell r="F142">
            <v>0.44069297596746076</v>
          </cell>
          <cell r="G142">
            <v>0.64011627437771723</v>
          </cell>
          <cell r="H142">
            <v>0.86754763691379944</v>
          </cell>
          <cell r="I142">
            <v>0.90567704101811719</v>
          </cell>
          <cell r="J142">
            <v>1</v>
          </cell>
          <cell r="K142">
            <v>1</v>
          </cell>
          <cell r="L142">
            <v>1</v>
          </cell>
          <cell r="M142">
            <v>1</v>
          </cell>
          <cell r="N142">
            <v>1</v>
          </cell>
          <cell r="O142">
            <v>1</v>
          </cell>
          <cell r="P142">
            <v>1</v>
          </cell>
          <cell r="Q142">
            <v>1</v>
          </cell>
          <cell r="R142">
            <v>1</v>
          </cell>
          <cell r="S142">
            <v>1</v>
          </cell>
          <cell r="T142">
            <v>1</v>
          </cell>
          <cell r="U142">
            <v>1</v>
          </cell>
          <cell r="V142">
            <v>1</v>
          </cell>
          <cell r="W142">
            <v>1</v>
          </cell>
          <cell r="X142">
            <v>1</v>
          </cell>
          <cell r="Y142">
            <v>1</v>
          </cell>
          <cell r="Z142">
            <v>1</v>
          </cell>
          <cell r="AA142">
            <v>1</v>
          </cell>
          <cell r="AB142">
            <v>1</v>
          </cell>
          <cell r="AC142">
            <v>1</v>
          </cell>
          <cell r="AD142">
            <v>1</v>
          </cell>
          <cell r="AE142">
            <v>1</v>
          </cell>
          <cell r="AF142">
            <v>1</v>
          </cell>
          <cell r="AG142">
            <v>1</v>
          </cell>
          <cell r="AH142">
            <v>1</v>
          </cell>
          <cell r="AI142">
            <v>1</v>
          </cell>
          <cell r="AJ142">
            <v>1</v>
          </cell>
          <cell r="AK142">
            <v>1</v>
          </cell>
          <cell r="AL142">
            <v>1</v>
          </cell>
        </row>
        <row r="143">
          <cell r="C143">
            <v>187</v>
          </cell>
          <cell r="D143" t="str">
            <v>Percentage of collected waste going to landfill</v>
          </cell>
          <cell r="E143" t="str">
            <v>%</v>
          </cell>
          <cell r="F143">
            <v>0.68303662179939706</v>
          </cell>
          <cell r="G143">
            <v>0.53194931515965926</v>
          </cell>
          <cell r="H143">
            <v>0.4296820227498524</v>
          </cell>
          <cell r="I143">
            <v>0.40631490962500161</v>
          </cell>
          <cell r="J143">
            <v>1.504134187398845</v>
          </cell>
          <cell r="K143">
            <v>1.4796460947681007</v>
          </cell>
          <cell r="L143">
            <v>1.4240945999704036</v>
          </cell>
          <cell r="M143">
            <v>1.4207253505299853</v>
          </cell>
          <cell r="N143">
            <v>1.4549692155248306</v>
          </cell>
          <cell r="O143">
            <v>1.3061904286825912</v>
          </cell>
          <cell r="P143">
            <v>1.3067620247616325</v>
          </cell>
          <cell r="Q143">
            <v>1.3075552746283003</v>
          </cell>
          <cell r="R143">
            <v>1.2996640905000929</v>
          </cell>
          <cell r="S143">
            <v>1.3010986862769591</v>
          </cell>
          <cell r="T143">
            <v>1.3026308752451046</v>
          </cell>
          <cell r="U143">
            <v>1.3045633605239471</v>
          </cell>
          <cell r="V143">
            <v>1.3065908408573219</v>
          </cell>
          <cell r="W143">
            <v>1.308903955688933</v>
          </cell>
          <cell r="X143">
            <v>1.3114711729748223</v>
          </cell>
          <cell r="Y143">
            <v>1.3160565990768129</v>
          </cell>
          <cell r="Z143">
            <v>1.3166549473606566</v>
          </cell>
          <cell r="AA143">
            <v>1.3173392145931511</v>
          </cell>
          <cell r="AB143">
            <v>1.3180753944703518</v>
          </cell>
          <cell r="AC143">
            <v>1.3188390419771598</v>
          </cell>
          <cell r="AD143">
            <v>1.3194994888872853</v>
          </cell>
          <cell r="AE143" t="e">
            <v>#DIV/0!</v>
          </cell>
          <cell r="AF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L143" t="e">
            <v>#DIV/0!</v>
          </cell>
        </row>
        <row r="144">
          <cell r="C144">
            <v>188</v>
          </cell>
          <cell r="D144" t="str">
            <v>Total operating cost per ton of waste collected</v>
          </cell>
          <cell r="E144" t="str">
            <v>RON/Ton</v>
          </cell>
          <cell r="F144">
            <v>103.68258406831066</v>
          </cell>
          <cell r="G144">
            <v>110.09494792919871</v>
          </cell>
          <cell r="H144">
            <v>124.17503919083775</v>
          </cell>
          <cell r="I144">
            <v>163.0271593475249</v>
          </cell>
          <cell r="J144">
            <v>267.29463480466751</v>
          </cell>
          <cell r="K144">
            <v>278.11610274711131</v>
          </cell>
          <cell r="L144">
            <v>287.34268546620774</v>
          </cell>
          <cell r="M144">
            <v>295.46356284413667</v>
          </cell>
          <cell r="N144">
            <v>303.35635199102393</v>
          </cell>
          <cell r="O144">
            <v>353.62616977569047</v>
          </cell>
          <cell r="P144">
            <v>360.1571697999558</v>
          </cell>
          <cell r="Q144">
            <v>353.9126918885479</v>
          </cell>
          <cell r="R144">
            <v>361.33012352880672</v>
          </cell>
          <cell r="S144">
            <v>368.15759236478198</v>
          </cell>
          <cell r="T144">
            <v>375.13822715158267</v>
          </cell>
          <cell r="U144">
            <v>382.31325704380822</v>
          </cell>
          <cell r="V144">
            <v>389.63209850298006</v>
          </cell>
          <cell r="W144">
            <v>397.14769352112921</v>
          </cell>
          <cell r="X144">
            <v>404.82593416900988</v>
          </cell>
          <cell r="Y144">
            <v>413.12451785303881</v>
          </cell>
          <cell r="Z144">
            <v>420.63722865965246</v>
          </cell>
          <cell r="AA144">
            <v>428.30876941712512</v>
          </cell>
          <cell r="AB144">
            <v>436.12398756699366</v>
          </cell>
          <cell r="AC144">
            <v>444.06179337073996</v>
          </cell>
          <cell r="AD144">
            <v>452.13632481501458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</row>
        <row r="145">
          <cell r="C145">
            <v>189</v>
          </cell>
          <cell r="D145" t="str">
            <v>Total operating cost per ton of waste collected</v>
          </cell>
          <cell r="E145" t="str">
            <v>EUR/Ton</v>
          </cell>
          <cell r="F145">
            <v>31.067804533098812</v>
          </cell>
          <cell r="G145">
            <v>29.895171458223235</v>
          </cell>
          <cell r="H145">
            <v>31.043759797709438</v>
          </cell>
          <cell r="I145">
            <v>39.706758037648598</v>
          </cell>
          <cell r="J145">
            <v>64.09661963638149</v>
          </cell>
          <cell r="K145">
            <v>65.916098478384086</v>
          </cell>
          <cell r="L145">
            <v>67.572900710650373</v>
          </cell>
          <cell r="M145">
            <v>69.143705919672371</v>
          </cell>
          <cell r="N145">
            <v>70.782574307357152</v>
          </cell>
          <cell r="O145">
            <v>82.512103257078138</v>
          </cell>
          <cell r="P145">
            <v>84.035990894455153</v>
          </cell>
          <cell r="Q145">
            <v>82.578957874134687</v>
          </cell>
          <cell r="R145">
            <v>84.309677876536014</v>
          </cell>
          <cell r="S145">
            <v>85.902741008531635</v>
          </cell>
          <cell r="T145">
            <v>87.53154257232373</v>
          </cell>
          <cell r="U145">
            <v>89.205702625906483</v>
          </cell>
          <cell r="V145">
            <v>90.91341843942908</v>
          </cell>
          <cell r="W145">
            <v>92.667043044104858</v>
          </cell>
          <cell r="X145">
            <v>94.458617987702738</v>
          </cell>
          <cell r="Y145">
            <v>96.394938464941291</v>
          </cell>
          <cell r="Z145">
            <v>98.147890092387513</v>
          </cell>
          <cell r="AA145">
            <v>99.93790174091167</v>
          </cell>
          <cell r="AB145">
            <v>101.76143784223467</v>
          </cell>
          <cell r="AC145">
            <v>103.61357749730827</v>
          </cell>
          <cell r="AD145">
            <v>105.49761954291004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</row>
        <row r="146">
          <cell r="C146">
            <v>190</v>
          </cell>
          <cell r="D146" t="str">
            <v>Working capital [(Stocks + all A/R - all A/P) / (Revenues/365)]</v>
          </cell>
          <cell r="E146" t="str">
            <v>days</v>
          </cell>
          <cell r="F146">
            <v>372.65286733381168</v>
          </cell>
          <cell r="G146">
            <v>200.47876124763368</v>
          </cell>
          <cell r="H146">
            <v>116.7608045607375</v>
          </cell>
          <cell r="I146">
            <v>36.026053460613923</v>
          </cell>
          <cell r="J146">
            <v>34.690395994831817</v>
          </cell>
          <cell r="K146">
            <v>31.69905573871058</v>
          </cell>
          <cell r="L146">
            <v>17.162822949914034</v>
          </cell>
          <cell r="M146">
            <v>16.826432091962236</v>
          </cell>
          <cell r="N146">
            <v>16.439731063362146</v>
          </cell>
          <cell r="O146">
            <v>25.12429461603092</v>
          </cell>
          <cell r="P146">
            <v>23.81272486477225</v>
          </cell>
          <cell r="Q146">
            <v>18.973538902098486</v>
          </cell>
          <cell r="R146">
            <v>19.07624706072092</v>
          </cell>
          <cell r="S146">
            <v>19.986953153640247</v>
          </cell>
          <cell r="T146">
            <v>17.889988131046895</v>
          </cell>
          <cell r="U146">
            <v>16.394589959956772</v>
          </cell>
          <cell r="V146">
            <v>15.014158031104385</v>
          </cell>
          <cell r="W146">
            <v>13.823479622574478</v>
          </cell>
          <cell r="X146">
            <v>12.525619968136223</v>
          </cell>
          <cell r="Y146">
            <v>13.414611518332439</v>
          </cell>
          <cell r="Z146">
            <v>13.235642395712576</v>
          </cell>
          <cell r="AA146">
            <v>11.628198799351482</v>
          </cell>
          <cell r="AB146">
            <v>10.298925729743914</v>
          </cell>
          <cell r="AC146">
            <v>7.2131655283299505</v>
          </cell>
          <cell r="AD146">
            <v>6.6262615803276832</v>
          </cell>
          <cell r="AE146">
            <v>-34.35467590561035</v>
          </cell>
          <cell r="AF146">
            <v>-44.153976642301267</v>
          </cell>
          <cell r="AG146">
            <v>-51.383490983489366</v>
          </cell>
          <cell r="AH146">
            <v>-52.752455056881686</v>
          </cell>
          <cell r="AI146">
            <v>-53.637308967007627</v>
          </cell>
          <cell r="AJ146">
            <v>-54.498824555169641</v>
          </cell>
          <cell r="AK146">
            <v>-55.340395453643943</v>
          </cell>
          <cell r="AL146">
            <v>-48.998871972814634</v>
          </cell>
        </row>
        <row r="148">
          <cell r="D148" t="str">
            <v>Cost recovery ratios</v>
          </cell>
        </row>
        <row r="149">
          <cell r="C149">
            <v>191</v>
          </cell>
          <cell r="D149" t="str">
            <v>Average collection fee</v>
          </cell>
          <cell r="E149" t="str">
            <v>RON/Ton</v>
          </cell>
          <cell r="F149">
            <v>190.31930939021768</v>
          </cell>
          <cell r="G149">
            <v>211.10694007854536</v>
          </cell>
          <cell r="H149">
            <v>238.03343148740669</v>
          </cell>
          <cell r="I149">
            <v>332.09553212647654</v>
          </cell>
          <cell r="J149">
            <v>379.79539877328727</v>
          </cell>
          <cell r="K149">
            <v>403.3100875079445</v>
          </cell>
          <cell r="L149">
            <v>470.53863547366342</v>
          </cell>
          <cell r="M149">
            <v>485.20621164065534</v>
          </cell>
          <cell r="N149">
            <v>497.98966457535658</v>
          </cell>
          <cell r="O149">
            <v>509.5436786246143</v>
          </cell>
          <cell r="P149">
            <v>521.15700549123824</v>
          </cell>
          <cell r="Q149">
            <v>540.07072505319638</v>
          </cell>
          <cell r="R149">
            <v>553.23244397115036</v>
          </cell>
          <cell r="S149">
            <v>555.92998553703444</v>
          </cell>
          <cell r="T149">
            <v>569.21448631833891</v>
          </cell>
          <cell r="U149">
            <v>583.58989096657979</v>
          </cell>
          <cell r="V149">
            <v>598.40559928822358</v>
          </cell>
          <cell r="W149">
            <v>613.76891241675457</v>
          </cell>
          <cell r="X149">
            <v>629.61513246396339</v>
          </cell>
          <cell r="Y149">
            <v>646.31786048933668</v>
          </cell>
          <cell r="Z149">
            <v>662.88375423872731</v>
          </cell>
          <cell r="AA149">
            <v>680.49221539075222</v>
          </cell>
          <cell r="AB149">
            <v>697.45225444816663</v>
          </cell>
          <cell r="AC149">
            <v>714.90510457168955</v>
          </cell>
          <cell r="AD149">
            <v>732.83350105311627</v>
          </cell>
          <cell r="AE149">
            <v>797.63285279532226</v>
          </cell>
          <cell r="AF149">
            <v>818.64404231802098</v>
          </cell>
          <cell r="AG149">
            <v>840.231194868751</v>
          </cell>
          <cell r="AH149">
            <v>862.42611029605223</v>
          </cell>
          <cell r="AI149">
            <v>885.30198473658254</v>
          </cell>
          <cell r="AJ149">
            <v>908.82683269606582</v>
          </cell>
          <cell r="AK149">
            <v>932.99634013238858</v>
          </cell>
          <cell r="AL149">
            <v>1025.8453661091294</v>
          </cell>
        </row>
        <row r="150">
          <cell r="C150">
            <v>192</v>
          </cell>
          <cell r="D150" t="str">
            <v>Average collection fee</v>
          </cell>
          <cell r="E150" t="str">
            <v>EUR/Ton</v>
          </cell>
          <cell r="F150">
            <v>57.027929580864075</v>
          </cell>
          <cell r="G150">
            <v>57.32395798695125</v>
          </cell>
          <cell r="H150">
            <v>59.508357871851672</v>
          </cell>
          <cell r="I150">
            <v>80.884908945880852</v>
          </cell>
          <cell r="J150">
            <v>91.074036082351384</v>
          </cell>
          <cell r="K150">
            <v>95.588235211510053</v>
          </cell>
          <cell r="L150">
            <v>110.65414956987316</v>
          </cell>
          <cell r="M150">
            <v>113.54684579423953</v>
          </cell>
          <cell r="N150">
            <v>116.19664531746488</v>
          </cell>
          <cell r="O150">
            <v>118.89256004818407</v>
          </cell>
          <cell r="P150">
            <v>121.60231432396318</v>
          </cell>
          <cell r="Q150">
            <v>126.01547973664073</v>
          </cell>
          <cell r="R150">
            <v>129.08652255874782</v>
          </cell>
          <cell r="S150">
            <v>129.71594381556736</v>
          </cell>
          <cell r="T150">
            <v>132.81563550660093</v>
          </cell>
          <cell r="U150">
            <v>136.16986936731976</v>
          </cell>
          <cell r="V150">
            <v>139.62683991799381</v>
          </cell>
          <cell r="W150">
            <v>143.21158388656454</v>
          </cell>
          <cell r="X150">
            <v>146.90900522164003</v>
          </cell>
          <cell r="Y150">
            <v>150.8062767962486</v>
          </cell>
          <cell r="Z150">
            <v>154.67162063226203</v>
          </cell>
          <cell r="AA150">
            <v>158.78022822116228</v>
          </cell>
          <cell r="AB150">
            <v>162.73753854928964</v>
          </cell>
          <cell r="AC150">
            <v>166.80983719289932</v>
          </cell>
          <cell r="AD150">
            <v>170.99309575277249</v>
          </cell>
          <cell r="AE150">
            <v>186.11282177682813</v>
          </cell>
          <cell r="AF150">
            <v>191.01539287486267</v>
          </cell>
          <cell r="AG150">
            <v>196.05235425535653</v>
          </cell>
          <cell r="AH150">
            <v>201.23112582274715</v>
          </cell>
          <cell r="AI150">
            <v>206.56878653697055</v>
          </cell>
          <cell r="AJ150">
            <v>212.05787317660244</v>
          </cell>
          <cell r="AK150">
            <v>217.69737913998625</v>
          </cell>
          <cell r="AL150">
            <v>239.36197603215501</v>
          </cell>
        </row>
        <row r="151">
          <cell r="C151">
            <v>193</v>
          </cell>
          <cell r="D151" t="str">
            <v>Coverage of O&amp;M costs [Revenues / O&amp;M costs]</v>
          </cell>
          <cell r="E151" t="str">
            <v>%</v>
          </cell>
          <cell r="F151">
            <v>1.8490867166175611</v>
          </cell>
          <cell r="G151">
            <v>1.9271946950150596</v>
          </cell>
          <cell r="H151">
            <v>1.9240919444889715</v>
          </cell>
          <cell r="I151">
            <v>2.0452576109165714</v>
          </cell>
          <cell r="J151">
            <v>1.4642857632871391</v>
          </cell>
          <cell r="K151">
            <v>1.4935144174320274</v>
          </cell>
          <cell r="L151">
            <v>1.6829742400465455</v>
          </cell>
          <cell r="M151">
            <v>1.6877140056013056</v>
          </cell>
          <cell r="N151">
            <v>1.6871299379115292</v>
          </cell>
          <cell r="O151">
            <v>1.4808202902720136</v>
          </cell>
          <cell r="P151">
            <v>1.4869835997394332</v>
          </cell>
          <cell r="Q151">
            <v>1.5674610996176122</v>
          </cell>
          <cell r="R151">
            <v>1.5742129177227686</v>
          </cell>
          <cell r="S151">
            <v>1.5531661716056739</v>
          </cell>
          <cell r="T151">
            <v>1.5604980723552258</v>
          </cell>
          <cell r="U151">
            <v>1.5696290098221135</v>
          </cell>
          <cell r="V151">
            <v>1.5789859296541502</v>
          </cell>
          <cell r="W151">
            <v>1.5886038792700921</v>
          </cell>
          <cell r="X151">
            <v>1.598426367838051</v>
          </cell>
          <cell r="Y151">
            <v>1.6075420777581853</v>
          </cell>
          <cell r="Z151">
            <v>1.6190440828336274</v>
          </cell>
          <cell r="AA151">
            <v>1.6319894206497381</v>
          </cell>
          <cell r="AB151">
            <v>1.6424665747497653</v>
          </cell>
          <cell r="AC151">
            <v>1.6532428523455986</v>
          </cell>
          <cell r="AD151">
            <v>1.6642093369027227</v>
          </cell>
          <cell r="AE151" t="e">
            <v>#DIV/0!</v>
          </cell>
          <cell r="AF151" t="e">
            <v>#DIV/0!</v>
          </cell>
          <cell r="AG151" t="e">
            <v>#DIV/0!</v>
          </cell>
          <cell r="AH151" t="e">
            <v>#DIV/0!</v>
          </cell>
          <cell r="AI151" t="e">
            <v>#DIV/0!</v>
          </cell>
          <cell r="AJ151" t="e">
            <v>#DIV/0!</v>
          </cell>
          <cell r="AK151" t="e">
            <v>#DIV/0!</v>
          </cell>
          <cell r="AL151" t="e">
            <v>#DIV/0!</v>
          </cell>
        </row>
        <row r="152">
          <cell r="C152">
            <v>194</v>
          </cell>
          <cell r="D152" t="str">
            <v>Coverage of O&amp;M+D costs [Revenues / O&amp;M+D costs]</v>
          </cell>
          <cell r="E152" t="str">
            <v>%</v>
          </cell>
          <cell r="F152">
            <v>1.8490867166175611</v>
          </cell>
          <cell r="G152">
            <v>1.9271946950150596</v>
          </cell>
          <cell r="H152">
            <v>1.9240919444889715</v>
          </cell>
          <cell r="I152">
            <v>1.7593679958794741</v>
          </cell>
          <cell r="J152">
            <v>1.128204461668322</v>
          </cell>
          <cell r="K152">
            <v>1.1619005606658575</v>
          </cell>
          <cell r="L152">
            <v>1.3194893051125467</v>
          </cell>
          <cell r="M152">
            <v>1.3294315835519319</v>
          </cell>
          <cell r="N152">
            <v>1.3369613881206679</v>
          </cell>
          <cell r="O152">
            <v>1.1745814335007456</v>
          </cell>
          <cell r="P152">
            <v>1.1842653650667563</v>
          </cell>
          <cell r="Q152">
            <v>1.2433995248719529</v>
          </cell>
          <cell r="R152">
            <v>1.2297022444017516</v>
          </cell>
          <cell r="S152">
            <v>1.2182658499266976</v>
          </cell>
          <cell r="T152">
            <v>1.3516748263943961</v>
          </cell>
          <cell r="U152">
            <v>1.3629249533645413</v>
          </cell>
          <cell r="V152">
            <v>1.3743554501844666</v>
          </cell>
          <cell r="W152">
            <v>1.3832088741870956</v>
          </cell>
          <cell r="X152">
            <v>1.394979612798509</v>
          </cell>
          <cell r="Y152">
            <v>1.362695722436172</v>
          </cell>
          <cell r="Z152">
            <v>1.3482748160911322</v>
          </cell>
          <cell r="AA152">
            <v>1.3635729482284289</v>
          </cell>
          <cell r="AB152">
            <v>1.37604459782749</v>
          </cell>
          <cell r="AC152">
            <v>1.4281824685119984</v>
          </cell>
          <cell r="AD152">
            <v>1.4259493718576444</v>
          </cell>
          <cell r="AE152">
            <v>7.9620402334207059</v>
          </cell>
          <cell r="AF152">
            <v>20.38115659666234</v>
          </cell>
          <cell r="AG152" t="e">
            <v>#DIV/0!</v>
          </cell>
          <cell r="AH152" t="e">
            <v>#DIV/0!</v>
          </cell>
          <cell r="AI152" t="e">
            <v>#DIV/0!</v>
          </cell>
          <cell r="AJ152" t="e">
            <v>#DIV/0!</v>
          </cell>
          <cell r="AK152" t="e">
            <v>#DIV/0!</v>
          </cell>
          <cell r="AL152" t="e">
            <v>#DIV/0!</v>
          </cell>
        </row>
        <row r="153">
          <cell r="C153">
            <v>195</v>
          </cell>
          <cell r="D153" t="str">
            <v>Collection ratio [Collections / Revenues]</v>
          </cell>
          <cell r="E153" t="str">
            <v>%</v>
          </cell>
          <cell r="G153">
            <v>1.0686571100163129</v>
          </cell>
          <cell r="H153">
            <v>1.0294831903442301</v>
          </cell>
          <cell r="I153">
            <v>1.0162307269307675</v>
          </cell>
          <cell r="J153">
            <v>0.99847800526869857</v>
          </cell>
          <cell r="K153">
            <v>0.99012501025663568</v>
          </cell>
          <cell r="L153">
            <v>0.99231038593505483</v>
          </cell>
          <cell r="M153">
            <v>0.99556747154625069</v>
          </cell>
          <cell r="N153">
            <v>0.99611178193120398</v>
          </cell>
          <cell r="O153">
            <v>0.9983526096472547</v>
          </cell>
          <cell r="P153">
            <v>0.99852211968346383</v>
          </cell>
          <cell r="Q153">
            <v>0.99837245909569983</v>
          </cell>
          <cell r="R153">
            <v>0.99834960450300725</v>
          </cell>
          <cell r="S153">
            <v>0.99869108303925092</v>
          </cell>
          <cell r="T153">
            <v>0.99893127540517579</v>
          </cell>
          <cell r="U153">
            <v>0.99896068740660648</v>
          </cell>
          <cell r="V153">
            <v>0.9986059009128716</v>
          </cell>
          <cell r="W153">
            <v>0.99859323865829419</v>
          </cell>
          <cell r="X153">
            <v>0.99859611242154067</v>
          </cell>
          <cell r="Y153">
            <v>0.99864794178901195</v>
          </cell>
          <cell r="Z153">
            <v>0.99859200036750873</v>
          </cell>
          <cell r="AA153">
            <v>0.99852138743334817</v>
          </cell>
          <cell r="AB153">
            <v>0.99843294005327754</v>
          </cell>
          <cell r="AC153">
            <v>0.99844550751464622</v>
          </cell>
          <cell r="AD153">
            <v>0.99846900890468682</v>
          </cell>
          <cell r="AE153">
            <v>1.0034876525357783</v>
          </cell>
          <cell r="AF153">
            <v>1.0033753955557623</v>
          </cell>
          <cell r="AG153">
            <v>1.0032629164046059</v>
          </cell>
          <cell r="AH153">
            <v>0.99819634962961334</v>
          </cell>
          <cell r="AI153">
            <v>0.99819221993469109</v>
          </cell>
          <cell r="AJ153">
            <v>0.99818924713187895</v>
          </cell>
          <cell r="AK153">
            <v>0.99818512857075059</v>
          </cell>
          <cell r="AL153">
            <v>1.0013831272941511</v>
          </cell>
        </row>
        <row r="154">
          <cell r="C154">
            <v>196</v>
          </cell>
          <cell r="D154" t="str">
            <v>Operational ratio [Collections / O&amp;M cost]</v>
          </cell>
          <cell r="E154" t="str">
            <v>%</v>
          </cell>
          <cell r="G154">
            <v>2.059510313213563</v>
          </cell>
          <cell r="H154">
            <v>1.9808203135281397</v>
          </cell>
          <cell r="I154">
            <v>2.078453628702432</v>
          </cell>
          <cell r="J154">
            <v>1.4620571280702963</v>
          </cell>
          <cell r="K154">
            <v>1.4787659778783193</v>
          </cell>
          <cell r="L154">
            <v>1.6700328176593433</v>
          </cell>
          <cell r="M154">
            <v>1.6802331652496867</v>
          </cell>
          <cell r="N154">
            <v>1.680570008802535</v>
          </cell>
          <cell r="O154">
            <v>1.4783808012116699</v>
          </cell>
          <cell r="P154">
            <v>1.4847860159463662</v>
          </cell>
          <cell r="Q154">
            <v>1.5649099925620851</v>
          </cell>
          <cell r="R154">
            <v>1.5716148438120512</v>
          </cell>
          <cell r="S154">
            <v>1.5511332060607976</v>
          </cell>
          <cell r="T154">
            <v>1.5588303296851238</v>
          </cell>
          <cell r="U154">
            <v>1.5679976746252497</v>
          </cell>
          <cell r="V154">
            <v>1.5767846668110306</v>
          </cell>
          <cell r="W154">
            <v>1.5863690927454508</v>
          </cell>
          <cell r="X154">
            <v>1.5961823569151612</v>
          </cell>
          <cell r="Y154">
            <v>1.6053685872924437</v>
          </cell>
          <cell r="Z154">
            <v>1.6167644693600103</v>
          </cell>
          <cell r="AA154">
            <v>1.6295763405837225</v>
          </cell>
          <cell r="AB154">
            <v>1.6398927311666445</v>
          </cell>
          <cell r="AC154">
            <v>1.6506728987551624</v>
          </cell>
          <cell r="AD154">
            <v>1.6616614472271876</v>
          </cell>
          <cell r="AE154" t="e">
            <v>#DIV/0!</v>
          </cell>
          <cell r="AF154" t="e">
            <v>#DIV/0!</v>
          </cell>
          <cell r="AG154" t="e">
            <v>#DIV/0!</v>
          </cell>
          <cell r="AH154" t="e">
            <v>#DIV/0!</v>
          </cell>
          <cell r="AI154" t="e">
            <v>#DIV/0!</v>
          </cell>
          <cell r="AJ154" t="e">
            <v>#DIV/0!</v>
          </cell>
          <cell r="AK154" t="e">
            <v>#DIV/0!</v>
          </cell>
          <cell r="AL154" t="e">
            <v>#DIV/0!</v>
          </cell>
        </row>
        <row r="156">
          <cell r="D156" t="str">
            <v>Profitability ratios</v>
          </cell>
        </row>
        <row r="157">
          <cell r="C157">
            <v>197</v>
          </cell>
          <cell r="D157" t="str">
            <v>Return on assets (ROA) [EBIT / Total Assets]</v>
          </cell>
          <cell r="E157" t="str">
            <v>%</v>
          </cell>
          <cell r="F157">
            <v>6.5100318607535568E-2</v>
          </cell>
          <cell r="G157">
            <v>0.11069050810691629</v>
          </cell>
          <cell r="H157">
            <v>0.17105709900816166</v>
          </cell>
          <cell r="I157">
            <v>0.10289581538538693</v>
          </cell>
          <cell r="J157">
            <v>6.6094453818676832E-2</v>
          </cell>
          <cell r="K157">
            <v>7.8041075815761154E-2</v>
          </cell>
          <cell r="L157">
            <v>0.11744677696602843</v>
          </cell>
          <cell r="M157">
            <v>0.11429186874486089</v>
          </cell>
          <cell r="N157">
            <v>0.11156312107724915</v>
          </cell>
          <cell r="O157">
            <v>7.3628866516224148E-2</v>
          </cell>
          <cell r="P157">
            <v>7.5012055300122948E-2</v>
          </cell>
          <cell r="Q157">
            <v>8.7792649335790923E-2</v>
          </cell>
          <cell r="R157">
            <v>8.3058180632792702E-2</v>
          </cell>
          <cell r="S157">
            <v>7.7885446834062427E-2</v>
          </cell>
          <cell r="T157">
            <v>7.9339032755266423E-2</v>
          </cell>
          <cell r="U157">
            <v>7.8479887017547836E-2</v>
          </cell>
          <cell r="V157">
            <v>7.7740391029237077E-2</v>
          </cell>
          <cell r="W157">
            <v>7.6499396511547385E-2</v>
          </cell>
          <cell r="X157">
            <v>7.5692417039449747E-2</v>
          </cell>
          <cell r="Y157">
            <v>6.8775525059570825E-2</v>
          </cell>
          <cell r="Z157">
            <v>6.5180056212622239E-2</v>
          </cell>
          <cell r="AA157">
            <v>6.5943614777475054E-2</v>
          </cell>
          <cell r="AB157">
            <v>6.6103381211472537E-2</v>
          </cell>
          <cell r="AC157">
            <v>7.0742553089949506E-2</v>
          </cell>
          <cell r="AD157">
            <v>6.8551652845837738E-2</v>
          </cell>
          <cell r="AE157">
            <v>0.14645271083825959</v>
          </cell>
          <cell r="AF157">
            <v>0.14584845248506303</v>
          </cell>
          <cell r="AG157">
            <v>0.14109846258164066</v>
          </cell>
          <cell r="AH157">
            <v>0.13160472572009457</v>
          </cell>
          <cell r="AI157">
            <v>0.12302397328684013</v>
          </cell>
          <cell r="AJ157">
            <v>0.11572515881073814</v>
          </cell>
          <cell r="AK157">
            <v>0.10945247241276045</v>
          </cell>
          <cell r="AL157">
            <v>8.9665194297807449E-2</v>
          </cell>
        </row>
        <row r="158">
          <cell r="C158">
            <v>198</v>
          </cell>
          <cell r="D158" t="str">
            <v>Return on equity (ROE) [Net income / Equity]</v>
          </cell>
          <cell r="E158" t="str">
            <v>%</v>
          </cell>
          <cell r="F158">
            <v>6.6577473324724384E-2</v>
          </cell>
          <cell r="G158">
            <v>0.11358515938872672</v>
          </cell>
          <cell r="H158">
            <v>0.17616272886933315</v>
          </cell>
          <cell r="I158">
            <v>0.15251198733834959</v>
          </cell>
          <cell r="J158">
            <v>8.7344838828000163E-2</v>
          </cell>
          <cell r="K158">
            <v>9.7951747863122468E-2</v>
          </cell>
          <cell r="L158">
            <v>0.14098013019332536</v>
          </cell>
          <cell r="M158">
            <v>0.12893589052609267</v>
          </cell>
          <cell r="N158">
            <v>0.11913614254981204</v>
          </cell>
          <cell r="O158">
            <v>7.4180826614062598E-2</v>
          </cell>
          <cell r="P158">
            <v>7.2923366483887794E-2</v>
          </cell>
          <cell r="Q158">
            <v>8.3021597404690783E-2</v>
          </cell>
          <cell r="R158">
            <v>7.5992125880701811E-2</v>
          </cell>
          <cell r="S158">
            <v>6.9120395059763001E-2</v>
          </cell>
          <cell r="T158">
            <v>7.0300123604608217E-2</v>
          </cell>
          <cell r="U158">
            <v>6.9369595785442634E-2</v>
          </cell>
          <cell r="V158">
            <v>6.8563750946171564E-2</v>
          </cell>
          <cell r="W158">
            <v>6.7318226926254693E-2</v>
          </cell>
          <cell r="X158">
            <v>6.6479769240178649E-2</v>
          </cell>
          <cell r="Y158">
            <v>6.0177300635354085E-2</v>
          </cell>
          <cell r="Z158">
            <v>5.6906119676971463E-2</v>
          </cell>
          <cell r="AA158">
            <v>5.7533157958855975E-2</v>
          </cell>
          <cell r="AB158">
            <v>5.7620916650023661E-2</v>
          </cell>
          <cell r="AC158">
            <v>6.1789794561581866E-2</v>
          </cell>
          <cell r="AD158">
            <v>5.9806895077407357E-2</v>
          </cell>
          <cell r="AE158">
            <v>0.12951989007988421</v>
          </cell>
          <cell r="AF158">
            <v>0.12879505337855315</v>
          </cell>
          <cell r="AG158">
            <v>0.12430789615412642</v>
          </cell>
          <cell r="AH158">
            <v>0.1155564941753508</v>
          </cell>
          <cell r="AI158">
            <v>0.10770324014211161</v>
          </cell>
          <cell r="AJ158">
            <v>0.10105963512030755</v>
          </cell>
          <cell r="AK158">
            <v>9.5376570296877947E-2</v>
          </cell>
          <cell r="AL158">
            <v>7.7613041044764852E-2</v>
          </cell>
        </row>
        <row r="160">
          <cell r="D160" t="str">
            <v>Solvency ratios</v>
          </cell>
        </row>
        <row r="161">
          <cell r="C161">
            <v>199</v>
          </cell>
          <cell r="D161" t="str">
            <v>Interest cover ratio [EBITDA / Interest payments]</v>
          </cell>
          <cell r="E161" t="str">
            <v>times</v>
          </cell>
          <cell r="I161">
            <v>126.23923615960959</v>
          </cell>
          <cell r="J161">
            <v>42.662931337831822</v>
          </cell>
          <cell r="K161">
            <v>46.781966513058414</v>
          </cell>
          <cell r="L161">
            <v>66.553848983889083</v>
          </cell>
          <cell r="M161">
            <v>68.741013805209718</v>
          </cell>
          <cell r="N161">
            <v>70.464878830877936</v>
          </cell>
          <cell r="O161">
            <v>60.267914500980254</v>
          </cell>
          <cell r="P161">
            <v>65.486576610471701</v>
          </cell>
          <cell r="Q161">
            <v>79.411038555624089</v>
          </cell>
          <cell r="R161">
            <v>87.445307914206879</v>
          </cell>
          <cell r="S161">
            <v>92.171885241332603</v>
          </cell>
          <cell r="T161">
            <v>103.18419632332828</v>
          </cell>
          <cell r="U161">
            <v>117.23730253570176</v>
          </cell>
          <cell r="V161">
            <v>135.29733853425293</v>
          </cell>
          <cell r="W161">
            <v>159.3401107105569</v>
          </cell>
          <cell r="X161">
            <v>192.95529954204761</v>
          </cell>
          <cell r="Y161">
            <v>242.48290557438378</v>
          </cell>
          <cell r="Z161">
            <v>327.51769560365682</v>
          </cell>
          <cell r="AA161">
            <v>498.46821900083603</v>
          </cell>
          <cell r="AB161">
            <v>1006.9677925680603</v>
          </cell>
          <cell r="AC161" t="str">
            <v>n/a</v>
          </cell>
          <cell r="AD161" t="str">
            <v>n/a</v>
          </cell>
          <cell r="AE161" t="str">
            <v>n/a</v>
          </cell>
          <cell r="AF161" t="str">
            <v>n/a</v>
          </cell>
          <cell r="AG161" t="str">
            <v>n/a</v>
          </cell>
          <cell r="AH161" t="str">
            <v>n/a</v>
          </cell>
          <cell r="AI161" t="str">
            <v>n/a</v>
          </cell>
          <cell r="AJ161" t="str">
            <v>n/a</v>
          </cell>
          <cell r="AK161" t="str">
            <v>n/a</v>
          </cell>
          <cell r="AL161" t="str">
            <v>n/a</v>
          </cell>
        </row>
        <row r="162">
          <cell r="C162">
            <v>200</v>
          </cell>
          <cell r="D162" t="str">
            <v>Debt service cover ratio (DSCR) [EBITDA / DS]</v>
          </cell>
          <cell r="E162" t="str">
            <v>times</v>
          </cell>
          <cell r="I162">
            <v>391.82919683997073</v>
          </cell>
          <cell r="J162">
            <v>14.668308810002095</v>
          </cell>
          <cell r="K162">
            <v>46.781966513058414</v>
          </cell>
          <cell r="L162">
            <v>66.553848983889083</v>
          </cell>
          <cell r="M162">
            <v>68.741013805209718</v>
          </cell>
          <cell r="N162">
            <v>38.90133087152617</v>
          </cell>
          <cell r="O162">
            <v>31.787144369870994</v>
          </cell>
          <cell r="P162">
            <v>32.837544387604538</v>
          </cell>
          <cell r="Q162">
            <v>37.642299924805315</v>
          </cell>
          <cell r="R162">
            <v>38.920988217107663</v>
          </cell>
          <cell r="S162">
            <v>38.211645057564333</v>
          </cell>
          <cell r="T162">
            <v>39.454617370716619</v>
          </cell>
          <cell r="U162">
            <v>40.845608603344708</v>
          </cell>
          <cell r="V162">
            <v>42.288967926399707</v>
          </cell>
          <cell r="W162">
            <v>43.779359384047552</v>
          </cell>
          <cell r="X162">
            <v>45.318571106756089</v>
          </cell>
          <cell r="Y162">
            <v>46.746644230174326</v>
          </cell>
          <cell r="Z162">
            <v>48.599150765584596</v>
          </cell>
          <cell r="AA162">
            <v>50.61824348291286</v>
          </cell>
          <cell r="AB162">
            <v>52.495951271319917</v>
          </cell>
          <cell r="AC162" t="str">
            <v>n/a</v>
          </cell>
          <cell r="AD162" t="str">
            <v>n/a</v>
          </cell>
          <cell r="AE162" t="str">
            <v>n/a</v>
          </cell>
          <cell r="AF162" t="str">
            <v>n/a</v>
          </cell>
          <cell r="AG162" t="str">
            <v>n/a</v>
          </cell>
          <cell r="AH162" t="str">
            <v>n/a</v>
          </cell>
          <cell r="AI162" t="str">
            <v>n/a</v>
          </cell>
          <cell r="AJ162" t="str">
            <v>n/a</v>
          </cell>
          <cell r="AK162" t="str">
            <v>n/a</v>
          </cell>
          <cell r="AL162" t="str">
            <v>n/a</v>
          </cell>
        </row>
        <row r="163">
          <cell r="C163">
            <v>201</v>
          </cell>
          <cell r="D163" t="str">
            <v>Debt service cover ratio (DSCR) [CASH-FLOW before DS / DS]</v>
          </cell>
          <cell r="E163" t="str">
            <v>times</v>
          </cell>
          <cell r="I163">
            <v>91.772093028086246</v>
          </cell>
          <cell r="J163">
            <v>10.807382848691049</v>
          </cell>
          <cell r="K163">
            <v>38.25956096040494</v>
          </cell>
          <cell r="L163">
            <v>54.604976691604058</v>
          </cell>
          <cell r="M163">
            <v>53.494697934886162</v>
          </cell>
          <cell r="N163">
            <v>6.1268481290685086</v>
          </cell>
          <cell r="O163">
            <v>22.796097926643384</v>
          </cell>
          <cell r="P163">
            <v>25.650715565285235</v>
          </cell>
          <cell r="Q163">
            <v>13.699308737095434</v>
          </cell>
          <cell r="R163">
            <v>30.739909086056549</v>
          </cell>
          <cell r="S163">
            <v>13.003202383133326</v>
          </cell>
          <cell r="T163">
            <v>31.493429241294869</v>
          </cell>
          <cell r="U163">
            <v>32.333015538472431</v>
          </cell>
          <cell r="V163">
            <v>31.694104276600914</v>
          </cell>
          <cell r="W163">
            <v>34.467303077935462</v>
          </cell>
          <cell r="X163">
            <v>7.8266148809628522</v>
          </cell>
          <cell r="Y163">
            <v>17.213927804283443</v>
          </cell>
          <cell r="Z163">
            <v>38.774381676024127</v>
          </cell>
          <cell r="AA163">
            <v>40.213841778911174</v>
          </cell>
          <cell r="AB163">
            <v>42.067033095157164</v>
          </cell>
          <cell r="AC163" t="str">
            <v>n/a</v>
          </cell>
          <cell r="AD163" t="str">
            <v>n/a</v>
          </cell>
          <cell r="AE163" t="str">
            <v>n/a</v>
          </cell>
          <cell r="AF163" t="str">
            <v>n/a</v>
          </cell>
          <cell r="AG163" t="str">
            <v>n/a</v>
          </cell>
          <cell r="AH163" t="str">
            <v>n/a</v>
          </cell>
          <cell r="AI163" t="str">
            <v>n/a</v>
          </cell>
          <cell r="AJ163" t="str">
            <v>n/a</v>
          </cell>
          <cell r="AK163" t="str">
            <v>n/a</v>
          </cell>
          <cell r="AL163" t="str">
            <v>n/a</v>
          </cell>
        </row>
        <row r="165">
          <cell r="D165" t="str">
            <v>Financial structure ratios</v>
          </cell>
        </row>
        <row r="166">
          <cell r="C166">
            <v>202</v>
          </cell>
          <cell r="D166" t="str">
            <v>Current ratio [Current assets / Current liabilities]</v>
          </cell>
          <cell r="E166" t="str">
            <v>times</v>
          </cell>
          <cell r="F166">
            <v>9.1666666666666661</v>
          </cell>
          <cell r="G166">
            <v>7.2857142857142856</v>
          </cell>
          <cell r="H166">
            <v>6.145833333333333</v>
          </cell>
          <cell r="I166">
            <v>2.2457227161847686</v>
          </cell>
          <cell r="J166">
            <v>4.390805518976328</v>
          </cell>
          <cell r="K166">
            <v>5.9541269341379239</v>
          </cell>
          <cell r="L166">
            <v>6.5721553724862263</v>
          </cell>
          <cell r="M166">
            <v>8.3819107654765084</v>
          </cell>
          <cell r="N166">
            <v>8.4992363759487617</v>
          </cell>
          <cell r="O166">
            <v>11.667091530138299</v>
          </cell>
          <cell r="P166">
            <v>13.15657573920368</v>
          </cell>
          <cell r="Q166">
            <v>12.737395732859653</v>
          </cell>
          <cell r="R166">
            <v>14.663337720737367</v>
          </cell>
          <cell r="S166">
            <v>15.625372497478489</v>
          </cell>
          <cell r="T166">
            <v>16.895828396600237</v>
          </cell>
          <cell r="U166">
            <v>18.284203028574122</v>
          </cell>
          <cell r="V166">
            <v>19.508088311126691</v>
          </cell>
          <cell r="W166">
            <v>20.852862886962892</v>
          </cell>
          <cell r="X166">
            <v>20.536681368029054</v>
          </cell>
          <cell r="Y166">
            <v>21.609732119251301</v>
          </cell>
          <cell r="Z166">
            <v>23.434225139895037</v>
          </cell>
          <cell r="AA166">
            <v>24.568186843528661</v>
          </cell>
          <cell r="AB166">
            <v>25.77940988848616</v>
          </cell>
          <cell r="AC166">
            <v>24.782507550062217</v>
          </cell>
          <cell r="AD166">
            <v>26.205492541741968</v>
          </cell>
          <cell r="AE166">
            <v>19.873172906256443</v>
          </cell>
          <cell r="AF166">
            <v>20.613980535641886</v>
          </cell>
          <cell r="AG166">
            <v>21.597634306257149</v>
          </cell>
          <cell r="AH166">
            <v>23.186333400630684</v>
          </cell>
          <cell r="AI166">
            <v>24.803574822272513</v>
          </cell>
          <cell r="AJ166">
            <v>26.367962834623466</v>
          </cell>
          <cell r="AK166">
            <v>27.879132276510497</v>
          </cell>
          <cell r="AL166">
            <v>34.003102769892394</v>
          </cell>
        </row>
        <row r="167">
          <cell r="C167">
            <v>203</v>
          </cell>
          <cell r="D167" t="str">
            <v>Debt to equity ratio [Liabilites / Equity]</v>
          </cell>
          <cell r="E167" t="str">
            <v>times</v>
          </cell>
          <cell r="F167">
            <v>2.1069692058346839E-2</v>
          </cell>
          <cell r="G167">
            <v>2.442187162308191E-2</v>
          </cell>
          <cell r="H167">
            <v>2.7900940845679682E-2</v>
          </cell>
          <cell r="I167">
            <v>0.78107938761877593</v>
          </cell>
          <cell r="J167">
            <v>0.65208846406017451</v>
          </cell>
          <cell r="K167">
            <v>0.55221145129851512</v>
          </cell>
          <cell r="L167">
            <v>0.46052366033986603</v>
          </cell>
          <cell r="M167">
            <v>0.3704223720634674</v>
          </cell>
          <cell r="N167">
            <v>0.29560981040697937</v>
          </cell>
          <cell r="O167">
            <v>0.23093578842970258</v>
          </cell>
          <cell r="P167">
            <v>0.18476798679762491</v>
          </cell>
          <cell r="Q167">
            <v>0.14613689496886234</v>
          </cell>
          <cell r="R167">
            <v>0.10801466226968763</v>
          </cell>
          <cell r="S167">
            <v>7.4025661398939013E-2</v>
          </cell>
          <cell r="T167">
            <v>6.9649387098107265E-2</v>
          </cell>
          <cell r="U167">
            <v>6.5015833118895874E-2</v>
          </cell>
          <cell r="V167">
            <v>6.0718896294914261E-2</v>
          </cell>
          <cell r="W167">
            <v>5.6580202593393421E-2</v>
          </cell>
          <cell r="X167">
            <v>5.2807863278068731E-2</v>
          </cell>
          <cell r="Y167">
            <v>4.7773516238212785E-2</v>
          </cell>
          <cell r="Z167">
            <v>4.3996300048798627E-2</v>
          </cell>
          <cell r="AA167">
            <v>4.1480684759001768E-2</v>
          </cell>
          <cell r="AB167">
            <v>3.8894618791452125E-2</v>
          </cell>
          <cell r="AC167">
            <v>3.9436541417740709E-2</v>
          </cell>
          <cell r="AD167">
            <v>3.8254105140433259E-2</v>
          </cell>
          <cell r="AE167">
            <v>5.2516009707978442E-2</v>
          </cell>
          <cell r="AF167">
            <v>5.0998359997243128E-2</v>
          </cell>
          <cell r="AG167">
            <v>4.856137388688294E-2</v>
          </cell>
          <cell r="AH167">
            <v>4.5082865325382568E-2</v>
          </cell>
          <cell r="AI167">
            <v>4.2018975115728587E-2</v>
          </cell>
          <cell r="AJ167">
            <v>3.9427031194563145E-2</v>
          </cell>
          <cell r="AK167">
            <v>3.7209821491021845E-2</v>
          </cell>
          <cell r="AL167">
            <v>3.0304908169171241E-2</v>
          </cell>
        </row>
        <row r="169">
          <cell r="D169" t="str">
            <v>Affordability</v>
          </cell>
        </row>
        <row r="170">
          <cell r="C170">
            <v>204</v>
          </cell>
          <cell r="D170" t="str">
            <v>Expenditure in waste management service / HH income</v>
          </cell>
          <cell r="E170" t="str">
            <v>%</v>
          </cell>
          <cell r="F170">
            <v>8.9089989233209089E-3</v>
          </cell>
          <cell r="G170">
            <v>1.0304389698712542E-2</v>
          </cell>
          <cell r="H170">
            <v>8.3320285148182384E-3</v>
          </cell>
          <cell r="I170">
            <v>8.7027141572369425E-3</v>
          </cell>
          <cell r="J170">
            <v>9.1056671556145122E-3</v>
          </cell>
          <cell r="K170">
            <v>8.5383592372242009E-3</v>
          </cell>
          <cell r="L170">
            <v>9.5233405402314307E-3</v>
          </cell>
          <cell r="M170">
            <v>8.9567719004670955E-3</v>
          </cell>
          <cell r="N170">
            <v>8.3878000841324379E-3</v>
          </cell>
          <cell r="O170">
            <v>7.8519710129218382E-3</v>
          </cell>
          <cell r="P170">
            <v>7.3438291398859028E-3</v>
          </cell>
          <cell r="Q170">
            <v>7.0051339707286678E-3</v>
          </cell>
          <cell r="R170">
            <v>6.56421620760204E-3</v>
          </cell>
          <cell r="S170">
            <v>5.9689570434319703E-3</v>
          </cell>
          <cell r="T170">
            <v>5.5955734523847264E-3</v>
          </cell>
          <cell r="U170">
            <v>5.2538326918715713E-3</v>
          </cell>
          <cell r="V170">
            <v>4.9330008112617955E-3</v>
          </cell>
          <cell r="W170">
            <v>4.6323841090464106E-3</v>
          </cell>
          <cell r="X170">
            <v>4.3492291596631313E-3</v>
          </cell>
          <cell r="Y170">
            <v>4.0808311662795926E-3</v>
          </cell>
          <cell r="Z170">
            <v>3.8363375076839296E-3</v>
          </cell>
          <cell r="AA170">
            <v>3.6115511264532612E-3</v>
          </cell>
          <cell r="AB170">
            <v>3.3905433057556419E-3</v>
          </cell>
          <cell r="AC170">
            <v>3.1830364563627048E-3</v>
          </cell>
          <cell r="AD170">
            <v>2.9887504266116463E-3</v>
          </cell>
          <cell r="AE170">
            <v>2.8060494996341671E-3</v>
          </cell>
          <cell r="AF170">
            <v>2.634912820598577E-3</v>
          </cell>
          <cell r="AG170">
            <v>2.4740203148934433E-3</v>
          </cell>
          <cell r="AH170">
            <v>2.323197530849524E-3</v>
          </cell>
          <cell r="AI170">
            <v>2.1816556109206268E-3</v>
          </cell>
          <cell r="AJ170">
            <v>2.0482743426952343E-3</v>
          </cell>
          <cell r="AK170">
            <v>1.9235202252347759E-3</v>
          </cell>
          <cell r="AL170">
            <v>1.9063476039980192E-3</v>
          </cell>
        </row>
      </sheetData>
      <sheetData sheetId="9" refreshError="1">
        <row r="8">
          <cell r="C8" t="str">
            <v>INCOME STATEMENT</v>
          </cell>
        </row>
        <row r="12">
          <cell r="D12" t="str">
            <v>Income statement - Euros</v>
          </cell>
        </row>
        <row r="13">
          <cell r="C13">
            <v>205</v>
          </cell>
          <cell r="D13" t="str">
            <v>Operating revenues - user fees</v>
          </cell>
          <cell r="E13" t="str">
            <v>Th EUR</v>
          </cell>
          <cell r="F13">
            <v>3991.4755910606245</v>
          </cell>
          <cell r="G13">
            <v>5902.6757577508843</v>
          </cell>
          <cell r="H13">
            <v>8447.7949284814749</v>
          </cell>
          <cell r="I13">
            <v>12051.885015737387</v>
          </cell>
          <cell r="J13">
            <v>15111.398601662646</v>
          </cell>
          <cell r="K13">
            <v>15910.046810112739</v>
          </cell>
          <cell r="L13">
            <v>18469.020969740333</v>
          </cell>
          <cell r="M13">
            <v>18998.108520949248</v>
          </cell>
          <cell r="N13">
            <v>19484.127077427212</v>
          </cell>
          <cell r="O13">
            <v>19970.727131717413</v>
          </cell>
          <cell r="P13">
            <v>20456.012528064108</v>
          </cell>
          <cell r="Q13">
            <v>21221.822771346098</v>
          </cell>
          <cell r="R13">
            <v>21757.174779200806</v>
          </cell>
          <cell r="S13">
            <v>21868.278119474944</v>
          </cell>
          <cell r="T13">
            <v>22392.184499531839</v>
          </cell>
          <cell r="U13">
            <v>22947.205447342567</v>
          </cell>
          <cell r="V13">
            <v>23517.336108537977</v>
          </cell>
          <cell r="W13">
            <v>24098.347006031188</v>
          </cell>
          <cell r="X13">
            <v>24692.237549661368</v>
          </cell>
          <cell r="Y13">
            <v>25236.399508851613</v>
          </cell>
          <cell r="Z13">
            <v>25937.308071036121</v>
          </cell>
          <cell r="AA13">
            <v>26677.896647576388</v>
          </cell>
          <cell r="AB13">
            <v>27394.78579304626</v>
          </cell>
          <cell r="AC13">
            <v>28135.952908826475</v>
          </cell>
          <cell r="AD13">
            <v>28901.28119311704</v>
          </cell>
          <cell r="AE13">
            <v>23957.986895385144</v>
          </cell>
          <cell r="AF13">
            <v>24720.90238052751</v>
          </cell>
          <cell r="AG13">
            <v>25512.614716287972</v>
          </cell>
          <cell r="AH13">
            <v>26332.739679166265</v>
          </cell>
          <cell r="AI13">
            <v>27177.444500202782</v>
          </cell>
          <cell r="AJ13">
            <v>28052.414188791732</v>
          </cell>
          <cell r="AK13">
            <v>28960.740724726536</v>
          </cell>
          <cell r="AL13">
            <v>25419.522716526633</v>
          </cell>
        </row>
        <row r="14">
          <cell r="C14">
            <v>206</v>
          </cell>
          <cell r="D14" t="str">
            <v>Sale of recyclables and compost</v>
          </cell>
          <cell r="E14" t="str">
            <v>Th EUR</v>
          </cell>
          <cell r="F14">
            <v>29.33593269785106</v>
          </cell>
          <cell r="G14">
            <v>29.846803806039201</v>
          </cell>
          <cell r="H14">
            <v>31.613069131131994</v>
          </cell>
          <cell r="I14">
            <v>48.520515384275839</v>
          </cell>
          <cell r="J14">
            <v>461.55694532616099</v>
          </cell>
          <cell r="K14">
            <v>475.7636572364969</v>
          </cell>
          <cell r="L14">
            <v>512.28983984821969</v>
          </cell>
          <cell r="M14">
            <v>526.70060463939717</v>
          </cell>
          <cell r="N14">
            <v>540.39912622960003</v>
          </cell>
          <cell r="O14">
            <v>553.1408887455882</v>
          </cell>
          <cell r="P14">
            <v>564.85544332868483</v>
          </cell>
          <cell r="Q14">
            <v>576.59419543180525</v>
          </cell>
          <cell r="R14">
            <v>612.64579878430948</v>
          </cell>
          <cell r="S14">
            <v>624.65921031965888</v>
          </cell>
          <cell r="T14">
            <v>636.81539639525363</v>
          </cell>
          <cell r="U14">
            <v>648.79621469692177</v>
          </cell>
          <cell r="V14">
            <v>660.94736736081643</v>
          </cell>
          <cell r="W14">
            <v>673.02318842849968</v>
          </cell>
          <cell r="X14">
            <v>685.11135763750792</v>
          </cell>
          <cell r="Y14">
            <v>694.91639663420438</v>
          </cell>
          <cell r="Z14">
            <v>710.03455461275121</v>
          </cell>
          <cell r="AA14">
            <v>725.39481600656097</v>
          </cell>
          <cell r="AB14">
            <v>741.05778973054646</v>
          </cell>
          <cell r="AC14">
            <v>757.09067318432096</v>
          </cell>
          <cell r="AD14">
            <v>773.60997727908511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C15">
            <v>207</v>
          </cell>
          <cell r="D15" t="str">
            <v>Sale of energy</v>
          </cell>
          <cell r="E15" t="str">
            <v>Th EUR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C16">
            <v>208</v>
          </cell>
          <cell r="D16" t="str">
            <v>Other revenues</v>
          </cell>
          <cell r="E16" t="str">
            <v>Th EUR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C17">
            <v>209</v>
          </cell>
          <cell r="D17" t="str">
            <v>TOTAL REVENUES</v>
          </cell>
          <cell r="E17" t="str">
            <v>Th EUR</v>
          </cell>
          <cell r="F17">
            <v>4020.8115237584757</v>
          </cell>
          <cell r="G17">
            <v>5932.5225615569234</v>
          </cell>
          <cell r="H17">
            <v>8479.4079976126068</v>
          </cell>
          <cell r="I17">
            <v>12100.405531121663</v>
          </cell>
          <cell r="J17">
            <v>15572.955546988807</v>
          </cell>
          <cell r="K17">
            <v>16385.810467349234</v>
          </cell>
          <cell r="L17">
            <v>18981.310809588555</v>
          </cell>
          <cell r="M17">
            <v>19524.809125588647</v>
          </cell>
          <cell r="N17">
            <v>20024.526203656813</v>
          </cell>
          <cell r="O17">
            <v>20523.868020463</v>
          </cell>
          <cell r="P17">
            <v>21020.867971392792</v>
          </cell>
          <cell r="Q17">
            <v>21798.416966777902</v>
          </cell>
          <cell r="R17">
            <v>22369.820577985116</v>
          </cell>
          <cell r="S17">
            <v>22492.937329794604</v>
          </cell>
          <cell r="T17">
            <v>23028.999895927092</v>
          </cell>
          <cell r="U17">
            <v>23596.001662039489</v>
          </cell>
          <cell r="V17">
            <v>24178.283475898792</v>
          </cell>
          <cell r="W17">
            <v>24771.370194459687</v>
          </cell>
          <cell r="X17">
            <v>25377.348907298874</v>
          </cell>
          <cell r="Y17">
            <v>25931.315905485819</v>
          </cell>
          <cell r="Z17">
            <v>26647.342625648871</v>
          </cell>
          <cell r="AA17">
            <v>27403.291463582947</v>
          </cell>
          <cell r="AB17">
            <v>28135.843582776804</v>
          </cell>
          <cell r="AC17">
            <v>28893.043582010796</v>
          </cell>
          <cell r="AD17">
            <v>29674.891170396124</v>
          </cell>
          <cell r="AE17">
            <v>23957.986895385144</v>
          </cell>
          <cell r="AF17">
            <v>24720.90238052751</v>
          </cell>
          <cell r="AG17">
            <v>25512.614716287972</v>
          </cell>
          <cell r="AH17">
            <v>26332.739679166265</v>
          </cell>
          <cell r="AI17">
            <v>27177.444500202782</v>
          </cell>
          <cell r="AJ17">
            <v>28052.414188791732</v>
          </cell>
          <cell r="AK17">
            <v>28960.740724726536</v>
          </cell>
          <cell r="AL17">
            <v>25419.522716526633</v>
          </cell>
        </row>
        <row r="18">
          <cell r="C18">
            <v>210</v>
          </cell>
          <cell r="D18" t="str">
            <v>Operating costs - collection (including transfer stations)</v>
          </cell>
          <cell r="E18" t="str">
            <v>Th EUR</v>
          </cell>
          <cell r="F18">
            <v>-1160.3200961816358</v>
          </cell>
          <cell r="G18">
            <v>-2009.5058954345043</v>
          </cell>
          <cell r="H18">
            <v>-3307.3956323568636</v>
          </cell>
          <cell r="I18">
            <v>-4300.9920000000002</v>
          </cell>
          <cell r="J18">
            <v>-6841.8711248009049</v>
          </cell>
          <cell r="K18">
            <v>-7061.7885158225172</v>
          </cell>
          <cell r="L18">
            <v>-7270.2431310177226</v>
          </cell>
          <cell r="M18">
            <v>-7454.5197703513077</v>
          </cell>
          <cell r="N18">
            <v>-7626.8385398784621</v>
          </cell>
          <cell r="O18">
            <v>-7777.3222521751659</v>
          </cell>
          <cell r="P18">
            <v>-7928.9027604324747</v>
          </cell>
          <cell r="Q18">
            <v>-8080.8544063098898</v>
          </cell>
          <cell r="R18">
            <v>-8240.2797693285174</v>
          </cell>
          <cell r="S18">
            <v>-8391.6521443053807</v>
          </cell>
          <cell r="T18">
            <v>-8544.5782312841002</v>
          </cell>
          <cell r="U18">
            <v>-8696.138908804347</v>
          </cell>
          <cell r="V18">
            <v>-8849.6718408660981</v>
          </cell>
          <cell r="W18">
            <v>-9002.5873236081243</v>
          </cell>
          <cell r="X18">
            <v>-9156.1371135591307</v>
          </cell>
          <cell r="Y18">
            <v>-9286.3360176260194</v>
          </cell>
          <cell r="Z18">
            <v>-9471.0247546682585</v>
          </cell>
          <cell r="AA18">
            <v>-9657.9990879430206</v>
          </cell>
          <cell r="AB18">
            <v>-9848.2487020221906</v>
          </cell>
          <cell r="AC18">
            <v>-10042.638048750636</v>
          </cell>
          <cell r="AD18">
            <v>-10241.809365489798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C19">
            <v>211</v>
          </cell>
          <cell r="D19" t="str">
            <v>Operating costs - sorting/treatment</v>
          </cell>
          <cell r="E19" t="str">
            <v>Th EUR</v>
          </cell>
          <cell r="F19">
            <v>-552.42210823654966</v>
          </cell>
          <cell r="G19">
            <v>-563.26624497495754</v>
          </cell>
          <cell r="H19">
            <v>-576.27920906104691</v>
          </cell>
          <cell r="I19">
            <v>-1067.949832368728</v>
          </cell>
          <cell r="J19">
            <v>-2061.8232089837011</v>
          </cell>
          <cell r="K19">
            <v>-2139.9829895817315</v>
          </cell>
          <cell r="L19">
            <v>-2227.6762731053573</v>
          </cell>
          <cell r="M19">
            <v>-2291.222560179533</v>
          </cell>
          <cell r="N19">
            <v>-2350.3599873313287</v>
          </cell>
          <cell r="O19">
            <v>-4271.2216043897142</v>
          </cell>
          <cell r="P19">
            <v>-4360.5804297726072</v>
          </cell>
          <cell r="Q19">
            <v>-4451.3725753428735</v>
          </cell>
          <cell r="R19">
            <v>-4573.6115401264378</v>
          </cell>
          <cell r="S19">
            <v>-4667.4607459933068</v>
          </cell>
          <cell r="T19">
            <v>-4763.0443620964916</v>
          </cell>
          <cell r="U19">
            <v>-4859.8238447387666</v>
          </cell>
          <cell r="V19">
            <v>-4958.4875785160684</v>
          </cell>
          <cell r="W19">
            <v>-5058.5738346411108</v>
          </cell>
          <cell r="X19">
            <v>-5160.3405408269964</v>
          </cell>
          <cell r="Y19">
            <v>-5259.239727783126</v>
          </cell>
          <cell r="Z19">
            <v>-5370.2095547005792</v>
          </cell>
          <cell r="AA19">
            <v>-5483.4209453702733</v>
          </cell>
          <cell r="AB19">
            <v>-5598.9806043606422</v>
          </cell>
          <cell r="AC19">
            <v>-5717.0984189018081</v>
          </cell>
          <cell r="AD19">
            <v>-5837.9634072042672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0">
          <cell r="C20">
            <v>212</v>
          </cell>
          <cell r="D20" t="str">
            <v>Operating costs - incineration</v>
          </cell>
          <cell r="E20" t="str">
            <v>Th EUR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C21">
            <v>213</v>
          </cell>
          <cell r="D21" t="str">
            <v>Operating costs - landfilling</v>
          </cell>
          <cell r="E21" t="str">
            <v>Th EUR</v>
          </cell>
          <cell r="F21">
            <v>-461.74290091724157</v>
          </cell>
          <cell r="G21">
            <v>-505.54816469627957</v>
          </cell>
          <cell r="H21">
            <v>-523.29127155788751</v>
          </cell>
          <cell r="I21">
            <v>-547.38160118589917</v>
          </cell>
          <cell r="J21">
            <v>-1731.4944643564477</v>
          </cell>
          <cell r="K21">
            <v>-1769.5390330793807</v>
          </cell>
          <cell r="L21">
            <v>-1780.5127655003769</v>
          </cell>
          <cell r="M21">
            <v>-1823.0477966994347</v>
          </cell>
          <cell r="N21">
            <v>-1891.790193626284</v>
          </cell>
          <cell r="O21">
            <v>-1811.252740828412</v>
          </cell>
          <cell r="P21">
            <v>-1847.1004110372719</v>
          </cell>
          <cell r="Q21">
            <v>-1374.6042450333166</v>
          </cell>
          <cell r="R21">
            <v>-1396.2706871477305</v>
          </cell>
          <cell r="S21">
            <v>-1422.8773442305965</v>
          </cell>
          <cell r="T21">
            <v>-1449.8451048459913</v>
          </cell>
          <cell r="U21">
            <v>-1476.8899233538457</v>
          </cell>
          <cell r="V21">
            <v>-1504.3794841118217</v>
          </cell>
          <cell r="W21">
            <v>-1532.008742507438</v>
          </cell>
          <cell r="X21">
            <v>-1559.9802281392772</v>
          </cell>
          <cell r="Y21">
            <v>-1585.4582500733261</v>
          </cell>
          <cell r="Z21">
            <v>-1617.454436777643</v>
          </cell>
          <cell r="AA21">
            <v>-1649.9213300841323</v>
          </cell>
          <cell r="AB21">
            <v>-1683.008845990757</v>
          </cell>
          <cell r="AC21">
            <v>-1716.8511619373267</v>
          </cell>
          <cell r="AD21">
            <v>-1751.452249528425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C22">
            <v>214</v>
          </cell>
          <cell r="D22" t="str">
            <v>Other operating costs</v>
          </cell>
          <cell r="E22" t="str">
            <v>Th EUR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C23">
            <v>215</v>
          </cell>
          <cell r="D23" t="str">
            <v>TOTAL O&amp;M COSTS</v>
          </cell>
          <cell r="E23" t="str">
            <v>Th EUR</v>
          </cell>
          <cell r="F23">
            <v>-2174.4851053354269</v>
          </cell>
          <cell r="G23">
            <v>-3078.3203051057412</v>
          </cell>
          <cell r="H23">
            <v>-4406.9661129757978</v>
          </cell>
          <cell r="I23">
            <v>-5916.3234335546267</v>
          </cell>
          <cell r="J23">
            <v>-10635.188798141055</v>
          </cell>
          <cell r="K23">
            <v>-10971.310538483631</v>
          </cell>
          <cell r="L23">
            <v>-11278.432169623457</v>
          </cell>
          <cell r="M23">
            <v>-11568.790127230275</v>
          </cell>
          <cell r="N23">
            <v>-11868.988720836076</v>
          </cell>
          <cell r="O23">
            <v>-13859.796597393291</v>
          </cell>
          <cell r="P23">
            <v>-14136.583601242355</v>
          </cell>
          <cell r="Q23">
            <v>-13906.831226686079</v>
          </cell>
          <cell r="R23">
            <v>-14210.161996602686</v>
          </cell>
          <cell r="S23">
            <v>-14481.990234529283</v>
          </cell>
          <cell r="T23">
            <v>-14757.467698226583</v>
          </cell>
          <cell r="U23">
            <v>-15032.852676896959</v>
          </cell>
          <cell r="V23">
            <v>-15312.538903493987</v>
          </cell>
          <cell r="W23">
            <v>-15593.169900756673</v>
          </cell>
          <cell r="X23">
            <v>-15876.457882525403</v>
          </cell>
          <cell r="Y23">
            <v>-16131.033995482472</v>
          </cell>
          <cell r="Z23">
            <v>-16458.688746146479</v>
          </cell>
          <cell r="AA23">
            <v>-16791.341363397427</v>
          </cell>
          <cell r="AB23">
            <v>-17130.238152373589</v>
          </cell>
          <cell r="AC23">
            <v>-17476.587629589772</v>
          </cell>
          <cell r="AD23">
            <v>-17831.22502222249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C24">
            <v>216</v>
          </cell>
          <cell r="D24" t="str">
            <v>EBITDA</v>
          </cell>
          <cell r="E24" t="str">
            <v>Th EUR</v>
          </cell>
          <cell r="F24">
            <v>1846.3264184230488</v>
          </cell>
          <cell r="G24">
            <v>2854.2022564511822</v>
          </cell>
          <cell r="H24">
            <v>4072.4418846368089</v>
          </cell>
          <cell r="I24">
            <v>6184.0820975670367</v>
          </cell>
          <cell r="J24">
            <v>4937.7667488477528</v>
          </cell>
          <cell r="K24">
            <v>5414.4999288656036</v>
          </cell>
          <cell r="L24">
            <v>7702.878639965098</v>
          </cell>
          <cell r="M24">
            <v>7956.0189983583714</v>
          </cell>
          <cell r="N24">
            <v>8155.5374828207368</v>
          </cell>
          <cell r="O24">
            <v>6664.0714230697085</v>
          </cell>
          <cell r="P24">
            <v>6884.2843701504371</v>
          </cell>
          <cell r="Q24">
            <v>7891.585740091823</v>
          </cell>
          <cell r="R24">
            <v>8159.6585813824295</v>
          </cell>
          <cell r="S24">
            <v>8010.947095265321</v>
          </cell>
          <cell r="T24">
            <v>8271.5321977005096</v>
          </cell>
          <cell r="U24">
            <v>8563.1489851425304</v>
          </cell>
          <cell r="V24">
            <v>8865.7445724048048</v>
          </cell>
          <cell r="W24">
            <v>9178.2002937030138</v>
          </cell>
          <cell r="X24">
            <v>9500.8910247734711</v>
          </cell>
          <cell r="Y24">
            <v>9800.2819100033466</v>
          </cell>
          <cell r="Z24">
            <v>10188.653879502392</v>
          </cell>
          <cell r="AA24">
            <v>10611.950100185521</v>
          </cell>
          <cell r="AB24">
            <v>11005.605430403215</v>
          </cell>
          <cell r="AC24">
            <v>11416.455952421024</v>
          </cell>
          <cell r="AD24">
            <v>11843.666148173634</v>
          </cell>
          <cell r="AE24">
            <v>23957.986895385144</v>
          </cell>
          <cell r="AF24">
            <v>24720.90238052751</v>
          </cell>
          <cell r="AG24">
            <v>25512.614716287972</v>
          </cell>
          <cell r="AH24">
            <v>26332.739679166265</v>
          </cell>
          <cell r="AI24">
            <v>27177.444500202782</v>
          </cell>
          <cell r="AJ24">
            <v>28052.414188791732</v>
          </cell>
          <cell r="AK24">
            <v>28960.740724726536</v>
          </cell>
          <cell r="AL24">
            <v>25419.522716526633</v>
          </cell>
        </row>
        <row r="25">
          <cell r="C25">
            <v>217</v>
          </cell>
          <cell r="D25" t="str">
            <v>Depreciation</v>
          </cell>
          <cell r="E25" t="str">
            <v>Th EUR</v>
          </cell>
          <cell r="F25">
            <v>0</v>
          </cell>
          <cell r="G25">
            <v>0</v>
          </cell>
          <cell r="H25">
            <v>0</v>
          </cell>
          <cell r="I25">
            <v>-961.37671755725205</v>
          </cell>
          <cell r="J25">
            <v>-3168.1208643295572</v>
          </cell>
          <cell r="K25">
            <v>-3131.2822496280523</v>
          </cell>
          <cell r="L25">
            <v>-3106.914294378028</v>
          </cell>
          <cell r="M25">
            <v>-3117.7942499987494</v>
          </cell>
          <cell r="N25">
            <v>-3108.6511583565234</v>
          </cell>
          <cell r="O25">
            <v>-3613.5495964872471</v>
          </cell>
          <cell r="P25">
            <v>-3613.5495964872466</v>
          </cell>
          <cell r="Q25">
            <v>-3624.4743036282753</v>
          </cell>
          <cell r="R25">
            <v>-3981.0876980484013</v>
          </cell>
          <cell r="S25">
            <v>-3981.0876980484004</v>
          </cell>
          <cell r="T25">
            <v>-2279.913960613022</v>
          </cell>
          <cell r="U25">
            <v>-2279.913960613027</v>
          </cell>
          <cell r="V25">
            <v>-2279.9139606130188</v>
          </cell>
          <cell r="W25">
            <v>-2315.455945081459</v>
          </cell>
          <cell r="X25">
            <v>-2315.4559450814654</v>
          </cell>
          <cell r="Y25">
            <v>-2898.3908999937275</v>
          </cell>
          <cell r="Z25">
            <v>-3305.3402986916112</v>
          </cell>
          <cell r="AA25">
            <v>-3305.3402986916094</v>
          </cell>
          <cell r="AB25">
            <v>-3316.6598821798602</v>
          </cell>
          <cell r="AC25">
            <v>-2754.0511151317078</v>
          </cell>
          <cell r="AD25">
            <v>-2979.3954360181792</v>
          </cell>
          <cell r="AE25">
            <v>-3009.0261029856856</v>
          </cell>
          <cell r="AF25">
            <v>-1212.9293184752753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C26">
            <v>218</v>
          </cell>
          <cell r="D26" t="str">
            <v>Write-off of bad debts</v>
          </cell>
          <cell r="E26" t="str">
            <v>Th EUR</v>
          </cell>
          <cell r="I26">
            <v>-438.4064885496183</v>
          </cell>
          <cell r="J26">
            <v>-287.7571546464676</v>
          </cell>
          <cell r="K26">
            <v>-165.90649904520177</v>
          </cell>
          <cell r="L26">
            <v>-233.66726161926286</v>
          </cell>
          <cell r="M26">
            <v>-303.95191050857539</v>
          </cell>
          <cell r="N26">
            <v>-322.63079946899904</v>
          </cell>
          <cell r="O26">
            <v>-376.66653823133203</v>
          </cell>
          <cell r="P26">
            <v>-389.35103241643088</v>
          </cell>
          <cell r="Q26">
            <v>-400.49052407313661</v>
          </cell>
          <cell r="R26">
            <v>-410.47736040926037</v>
          </cell>
          <cell r="S26">
            <v>-420.41735942785635</v>
          </cell>
          <cell r="T26">
            <v>-435.9683393355586</v>
          </cell>
          <cell r="U26">
            <v>-447.39641155970276</v>
          </cell>
          <cell r="V26">
            <v>-449.8587465958924</v>
          </cell>
          <cell r="W26">
            <v>-460.57999791854229</v>
          </cell>
          <cell r="X26">
            <v>-471.92003324079008</v>
          </cell>
          <cell r="Y26">
            <v>-483.56566951797629</v>
          </cell>
          <cell r="Z26">
            <v>-495.42740388919418</v>
          </cell>
          <cell r="AA26">
            <v>-507.54697814597807</v>
          </cell>
          <cell r="AB26">
            <v>-518.62631810971675</v>
          </cell>
          <cell r="AC26">
            <v>-532.9468525129779</v>
          </cell>
          <cell r="AD26">
            <v>-548.06582927165948</v>
          </cell>
          <cell r="AE26">
            <v>-562.71687165553647</v>
          </cell>
          <cell r="AF26">
            <v>-577.86087164021649</v>
          </cell>
          <cell r="AG26">
            <v>-593.49782340792285</v>
          </cell>
          <cell r="AH26">
            <v>-479.15973790770323</v>
          </cell>
          <cell r="AI26">
            <v>-494.41804761055062</v>
          </cell>
          <cell r="AJ26">
            <v>-510.25229432575986</v>
          </cell>
          <cell r="AK26">
            <v>-526.65479358332573</v>
          </cell>
          <cell r="AL26">
            <v>-543.54889000405615</v>
          </cell>
        </row>
        <row r="27">
          <cell r="C27">
            <v>219</v>
          </cell>
          <cell r="D27" t="str">
            <v>Current portion of investment grants</v>
          </cell>
          <cell r="E27" t="str">
            <v>Th EUR</v>
          </cell>
          <cell r="I27">
            <v>4.3840648854961826</v>
          </cell>
          <cell r="J27">
            <v>1566.9030935141818</v>
          </cell>
          <cell r="K27">
            <v>1548.6832901012265</v>
          </cell>
          <cell r="L27">
            <v>1536.6312800615283</v>
          </cell>
          <cell r="M27">
            <v>1529.1355177197647</v>
          </cell>
          <cell r="N27">
            <v>1524.6512493393552</v>
          </cell>
          <cell r="O27">
            <v>1524.6512493393552</v>
          </cell>
          <cell r="P27">
            <v>1524.6512493393552</v>
          </cell>
          <cell r="Q27">
            <v>1524.6512493393552</v>
          </cell>
          <cell r="R27">
            <v>1524.6512493393552</v>
          </cell>
          <cell r="S27">
            <v>1520.4512834274167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C28">
            <v>220</v>
          </cell>
          <cell r="D28" t="str">
            <v>EBIT</v>
          </cell>
          <cell r="E28" t="str">
            <v>Th EUR</v>
          </cell>
          <cell r="F28">
            <v>1846.3264184230488</v>
          </cell>
          <cell r="G28">
            <v>2854.2022564511822</v>
          </cell>
          <cell r="H28">
            <v>4072.4418846368089</v>
          </cell>
          <cell r="I28">
            <v>4788.6829563456631</v>
          </cell>
          <cell r="J28">
            <v>3048.79182338591</v>
          </cell>
          <cell r="K28">
            <v>3665.9944702935763</v>
          </cell>
          <cell r="L28">
            <v>5898.9283640293361</v>
          </cell>
          <cell r="M28">
            <v>6063.4083555708112</v>
          </cell>
          <cell r="N28">
            <v>6248.9067743345695</v>
          </cell>
          <cell r="O28">
            <v>4198.506537690484</v>
          </cell>
          <cell r="P28">
            <v>4406.0349905861149</v>
          </cell>
          <cell r="Q28">
            <v>5391.2721617297666</v>
          </cell>
          <cell r="R28">
            <v>5292.7447722641236</v>
          </cell>
          <cell r="S28">
            <v>5129.8933212164811</v>
          </cell>
          <cell r="T28">
            <v>5555.6498977519286</v>
          </cell>
          <cell r="U28">
            <v>5835.838612969801</v>
          </cell>
          <cell r="V28">
            <v>6135.9718651958929</v>
          </cell>
          <cell r="W28">
            <v>6402.1643507030121</v>
          </cell>
          <cell r="X28">
            <v>6713.5150464512162</v>
          </cell>
          <cell r="Y28">
            <v>6418.3253404916431</v>
          </cell>
          <cell r="Z28">
            <v>6387.8861769215855</v>
          </cell>
          <cell r="AA28">
            <v>6799.0628233479329</v>
          </cell>
          <cell r="AB28">
            <v>7170.3192301136387</v>
          </cell>
          <cell r="AC28">
            <v>8129.457984776338</v>
          </cell>
          <cell r="AD28">
            <v>8316.2048828837942</v>
          </cell>
          <cell r="AE28">
            <v>20386.243920743924</v>
          </cell>
          <cell r="AF28">
            <v>22930.112190412019</v>
          </cell>
          <cell r="AG28">
            <v>24919.116892880047</v>
          </cell>
          <cell r="AH28">
            <v>25853.579941258562</v>
          </cell>
          <cell r="AI28">
            <v>26683.026452592232</v>
          </cell>
          <cell r="AJ28">
            <v>27542.161894465971</v>
          </cell>
          <cell r="AK28">
            <v>28434.08593114321</v>
          </cell>
          <cell r="AL28">
            <v>24875.973826522579</v>
          </cell>
        </row>
        <row r="29">
          <cell r="C29">
            <v>221</v>
          </cell>
          <cell r="D29" t="str">
            <v>Interests</v>
          </cell>
          <cell r="E29" t="str">
            <v>Th EUR</v>
          </cell>
          <cell r="F29">
            <v>0</v>
          </cell>
          <cell r="G29">
            <v>0</v>
          </cell>
          <cell r="H29">
            <v>0</v>
          </cell>
          <cell r="I29">
            <v>-48.987005036597651</v>
          </cell>
          <cell r="J29">
            <v>-115.73904075525002</v>
          </cell>
          <cell r="K29">
            <v>-115.73904075525002</v>
          </cell>
          <cell r="L29">
            <v>-115.73904075525002</v>
          </cell>
          <cell r="M29">
            <v>-115.73904075525002</v>
          </cell>
          <cell r="N29">
            <v>-115.73904075525002</v>
          </cell>
          <cell r="O29">
            <v>-110.57411689533937</v>
          </cell>
          <cell r="P29">
            <v>-105.12512222313366</v>
          </cell>
          <cell r="Q29">
            <v>-99.376432843956621</v>
          </cell>
          <cell r="R29">
            <v>-93.311565548924847</v>
          </cell>
          <cell r="S29">
            <v>-86.913130552666331</v>
          </cell>
          <cell r="T29">
            <v>-80.162781631613583</v>
          </cell>
          <cell r="U29">
            <v>-73.041163519902952</v>
          </cell>
          <cell r="V29">
            <v>-65.527856412048223</v>
          </cell>
          <cell r="W29">
            <v>-57.601317413261484</v>
          </cell>
          <cell r="X29">
            <v>-49.238818769541474</v>
          </cell>
          <cell r="Y29">
            <v>-40.416382700416868</v>
          </cell>
          <cell r="Z29">
            <v>-31.10871264749041</v>
          </cell>
          <cell r="AA29">
            <v>-21.28912074165299</v>
          </cell>
          <cell r="AB29">
            <v>-10.929451280994519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C30">
            <v>222</v>
          </cell>
          <cell r="D30" t="str">
            <v>Foreign exchange correction</v>
          </cell>
          <cell r="E30" t="str">
            <v>Th EUR</v>
          </cell>
          <cell r="I30">
            <v>0</v>
          </cell>
          <cell r="J30">
            <v>-32.499555143629451</v>
          </cell>
          <cell r="K30">
            <v>-24.469141808720803</v>
          </cell>
          <cell r="L30">
            <v>-16.376234984824766</v>
          </cell>
          <cell r="M30">
            <v>-10.265103392926614</v>
          </cell>
          <cell r="N30">
            <v>-6.1711032127563481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3.2748859572184187E-13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-1.8553182368765472E-13</v>
          </cell>
          <cell r="Y30">
            <v>1.5228889272024977E-13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C31">
            <v>223</v>
          </cell>
          <cell r="D31" t="str">
            <v>EBT</v>
          </cell>
          <cell r="E31" t="str">
            <v>Th EUR</v>
          </cell>
          <cell r="F31">
            <v>1846.3264184230488</v>
          </cell>
          <cell r="G31">
            <v>2854.2022564511822</v>
          </cell>
          <cell r="H31">
            <v>4072.4418846368089</v>
          </cell>
          <cell r="I31">
            <v>4739.6959513090651</v>
          </cell>
          <cell r="J31">
            <v>2900.5532274870302</v>
          </cell>
          <cell r="K31">
            <v>3525.7862877296052</v>
          </cell>
          <cell r="L31">
            <v>5766.813088289261</v>
          </cell>
          <cell r="M31">
            <v>5937.404211422634</v>
          </cell>
          <cell r="N31">
            <v>6126.9966303665633</v>
          </cell>
          <cell r="O31">
            <v>4087.9324207951445</v>
          </cell>
          <cell r="P31">
            <v>4300.9098683629809</v>
          </cell>
          <cell r="Q31">
            <v>5291.8957288858101</v>
          </cell>
          <cell r="R31">
            <v>5199.433206715199</v>
          </cell>
          <cell r="S31">
            <v>5042.9801906638149</v>
          </cell>
          <cell r="T31">
            <v>5475.4871161203155</v>
          </cell>
          <cell r="U31">
            <v>5762.7974494498985</v>
          </cell>
          <cell r="V31">
            <v>6070.4440087838448</v>
          </cell>
          <cell r="W31">
            <v>6344.5630332897508</v>
          </cell>
          <cell r="X31">
            <v>6664.2762276816748</v>
          </cell>
          <cell r="Y31">
            <v>6377.9089577912264</v>
          </cell>
          <cell r="Z31">
            <v>6356.7774642740951</v>
          </cell>
          <cell r="AA31">
            <v>6777.7737026062796</v>
          </cell>
          <cell r="AB31">
            <v>7159.389778832644</v>
          </cell>
          <cell r="AC31">
            <v>8129.457984776338</v>
          </cell>
          <cell r="AD31">
            <v>8316.2048828837942</v>
          </cell>
          <cell r="AE31">
            <v>20386.243920743924</v>
          </cell>
          <cell r="AF31">
            <v>22930.112190412019</v>
          </cell>
          <cell r="AG31">
            <v>24919.116892880047</v>
          </cell>
          <cell r="AH31">
            <v>25853.579941258562</v>
          </cell>
          <cell r="AI31">
            <v>26683.026452592232</v>
          </cell>
          <cell r="AJ31">
            <v>27542.161894465971</v>
          </cell>
          <cell r="AK31">
            <v>28434.08593114321</v>
          </cell>
          <cell r="AL31">
            <v>24875.973826522579</v>
          </cell>
        </row>
        <row r="32">
          <cell r="C32">
            <v>224</v>
          </cell>
          <cell r="D32" t="str">
            <v>Income tax</v>
          </cell>
          <cell r="E32" t="str">
            <v>Th EUR</v>
          </cell>
          <cell r="F32">
            <v>0</v>
          </cell>
          <cell r="G32">
            <v>0</v>
          </cell>
          <cell r="H32">
            <v>0</v>
          </cell>
          <cell r="I32">
            <v>-758.35135220945006</v>
          </cell>
          <cell r="J32">
            <v>-464.08851639792448</v>
          </cell>
          <cell r="K32">
            <v>-564.12580603673803</v>
          </cell>
          <cell r="L32">
            <v>-922.690094126281</v>
          </cell>
          <cell r="M32">
            <v>-949.98467382762158</v>
          </cell>
          <cell r="N32">
            <v>-980.3194608586499</v>
          </cell>
          <cell r="O32">
            <v>-654.0691873272234</v>
          </cell>
          <cell r="P32">
            <v>-688.14557893807785</v>
          </cell>
          <cell r="Q32">
            <v>-846.70331662173021</v>
          </cell>
          <cell r="R32">
            <v>-831.90931307443202</v>
          </cell>
          <cell r="S32">
            <v>-806.87683050621013</v>
          </cell>
          <cell r="T32">
            <v>-876.07793857925049</v>
          </cell>
          <cell r="U32">
            <v>-922.04759191198286</v>
          </cell>
          <cell r="V32">
            <v>-971.2710414054153</v>
          </cell>
          <cell r="W32">
            <v>-1015.1300853263599</v>
          </cell>
          <cell r="X32">
            <v>-1066.2841964290681</v>
          </cell>
          <cell r="Y32">
            <v>-1020.4654332465955</v>
          </cell>
          <cell r="Z32">
            <v>-1017.0843942838555</v>
          </cell>
          <cell r="AA32">
            <v>-1084.4437924170052</v>
          </cell>
          <cell r="AB32">
            <v>-1145.5023646132224</v>
          </cell>
          <cell r="AC32">
            <v>-1300.7132775642146</v>
          </cell>
          <cell r="AD32">
            <v>-1330.5927812614075</v>
          </cell>
          <cell r="AE32">
            <v>-3261.7990273190276</v>
          </cell>
          <cell r="AF32">
            <v>-3668.8179504659238</v>
          </cell>
          <cell r="AG32">
            <v>-3987.0587028608079</v>
          </cell>
          <cell r="AH32">
            <v>-4136.5727906013708</v>
          </cell>
          <cell r="AI32">
            <v>-4269.2842324147578</v>
          </cell>
          <cell r="AJ32">
            <v>-4406.7459031145563</v>
          </cell>
          <cell r="AK32">
            <v>-4549.4537489829136</v>
          </cell>
          <cell r="AL32">
            <v>-3980.1558122436131</v>
          </cell>
        </row>
        <row r="33">
          <cell r="C33">
            <v>225</v>
          </cell>
          <cell r="D33" t="str">
            <v>NET INCOME</v>
          </cell>
          <cell r="E33" t="str">
            <v>Th EUR</v>
          </cell>
          <cell r="F33">
            <v>1846.3264184230488</v>
          </cell>
          <cell r="G33">
            <v>2854.2022564511822</v>
          </cell>
          <cell r="H33">
            <v>4072.4418846368089</v>
          </cell>
          <cell r="I33">
            <v>3981.3445990996152</v>
          </cell>
          <cell r="J33">
            <v>2436.4647110891055</v>
          </cell>
          <cell r="K33">
            <v>2961.6604816928671</v>
          </cell>
          <cell r="L33">
            <v>4844.1229941629799</v>
          </cell>
          <cell r="M33">
            <v>4987.4195375950121</v>
          </cell>
          <cell r="N33">
            <v>5146.6771695079133</v>
          </cell>
          <cell r="O33">
            <v>3433.863233467921</v>
          </cell>
          <cell r="P33">
            <v>3612.7642894249029</v>
          </cell>
          <cell r="Q33">
            <v>4445.1924122640794</v>
          </cell>
          <cell r="R33">
            <v>4367.5238936407668</v>
          </cell>
          <cell r="S33">
            <v>4236.1033601576046</v>
          </cell>
          <cell r="T33">
            <v>4599.4091775410652</v>
          </cell>
          <cell r="U33">
            <v>4840.7498575379159</v>
          </cell>
          <cell r="V33">
            <v>5099.1729673784293</v>
          </cell>
          <cell r="W33">
            <v>5329.4329479633907</v>
          </cell>
          <cell r="X33">
            <v>5597.9920312526065</v>
          </cell>
          <cell r="Y33">
            <v>5357.4435245446311</v>
          </cell>
          <cell r="Z33">
            <v>5339.6930699902396</v>
          </cell>
          <cell r="AA33">
            <v>5693.3299101892744</v>
          </cell>
          <cell r="AB33">
            <v>6013.8874142194218</v>
          </cell>
          <cell r="AC33">
            <v>6828.7447072121231</v>
          </cell>
          <cell r="AD33">
            <v>6985.6121016223869</v>
          </cell>
          <cell r="AE33">
            <v>17124.444893424898</v>
          </cell>
          <cell r="AF33">
            <v>19261.294239946095</v>
          </cell>
          <cell r="AG33">
            <v>20932.058190019241</v>
          </cell>
          <cell r="AH33">
            <v>21717.007150657191</v>
          </cell>
          <cell r="AI33">
            <v>22413.742220177475</v>
          </cell>
          <cell r="AJ33">
            <v>23135.415991351416</v>
          </cell>
          <cell r="AK33">
            <v>23884.632182160298</v>
          </cell>
          <cell r="AL33">
            <v>20895.818014278964</v>
          </cell>
        </row>
        <row r="35">
          <cell r="C35">
            <v>226</v>
          </cell>
          <cell r="D35" t="str">
            <v>Income tax - Credit for previous years losses</v>
          </cell>
          <cell r="E35" t="str">
            <v>Th EUR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C36">
            <v>227</v>
          </cell>
          <cell r="D36" t="str">
            <v>Dividends</v>
          </cell>
          <cell r="E36" t="str">
            <v>Th EUR</v>
          </cell>
          <cell r="I36">
            <v>398.13445990996127</v>
          </cell>
          <cell r="J36">
            <v>243.6464711089103</v>
          </cell>
          <cell r="K36">
            <v>296.16604816928736</v>
          </cell>
          <cell r="L36">
            <v>484.41229941629757</v>
          </cell>
          <cell r="M36">
            <v>498.74195375950126</v>
          </cell>
          <cell r="N36">
            <v>514.66771695079115</v>
          </cell>
          <cell r="O36">
            <v>343.38632334679227</v>
          </cell>
          <cell r="P36">
            <v>361.2764289424909</v>
          </cell>
          <cell r="Q36">
            <v>444.51924122640838</v>
          </cell>
          <cell r="R36">
            <v>436.75238936407681</v>
          </cell>
          <cell r="S36">
            <v>423.61033601576042</v>
          </cell>
          <cell r="T36">
            <v>459.94091775410647</v>
          </cell>
          <cell r="U36">
            <v>484.07498575379105</v>
          </cell>
          <cell r="V36">
            <v>509.91729673784306</v>
          </cell>
          <cell r="W36">
            <v>532.94329479633916</v>
          </cell>
          <cell r="X36">
            <v>559.79920312526076</v>
          </cell>
          <cell r="Y36">
            <v>535.74435245446261</v>
          </cell>
          <cell r="Z36">
            <v>533.96930699902407</v>
          </cell>
          <cell r="AA36">
            <v>569.33299101892783</v>
          </cell>
          <cell r="AB36">
            <v>601.38874142194175</v>
          </cell>
          <cell r="AC36">
            <v>682.87447072121267</v>
          </cell>
          <cell r="AD36">
            <v>698.56121016223904</v>
          </cell>
          <cell r="AE36">
            <v>1712.4444893424895</v>
          </cell>
          <cell r="AF36">
            <v>1926.1294239946103</v>
          </cell>
          <cell r="AG36">
            <v>2093.2058190019243</v>
          </cell>
          <cell r="AH36">
            <v>2171.7007150657191</v>
          </cell>
          <cell r="AI36">
            <v>2241.3742220177473</v>
          </cell>
          <cell r="AJ36">
            <v>2313.5415991351424</v>
          </cell>
          <cell r="AK36">
            <v>2388.4632182160299</v>
          </cell>
          <cell r="AL36">
            <v>2089.5818014278966</v>
          </cell>
        </row>
        <row r="39">
          <cell r="C39" t="str">
            <v>CASH-FLOW STATEMENT</v>
          </cell>
        </row>
        <row r="43">
          <cell r="D43" t="str">
            <v>IFI's loan - Project</v>
          </cell>
        </row>
        <row r="44">
          <cell r="C44">
            <v>228</v>
          </cell>
          <cell r="D44" t="str">
            <v>Annual disbursements</v>
          </cell>
          <cell r="E44" t="str">
            <v>Th EUR</v>
          </cell>
          <cell r="I44">
            <v>2104.3461955500002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C45">
            <v>229</v>
          </cell>
          <cell r="D45" t="str">
            <v>Total disbursements</v>
          </cell>
          <cell r="E45" t="str">
            <v>Th EUR</v>
          </cell>
          <cell r="I45">
            <v>2104.3461955500002</v>
          </cell>
          <cell r="J45">
            <v>2104.3461955500002</v>
          </cell>
          <cell r="K45">
            <v>2104.3461955500002</v>
          </cell>
          <cell r="L45">
            <v>2104.3461955500002</v>
          </cell>
          <cell r="M45">
            <v>2104.3461955500002</v>
          </cell>
          <cell r="N45">
            <v>2104.3461955500002</v>
          </cell>
          <cell r="O45">
            <v>2104.3461955500002</v>
          </cell>
          <cell r="P45">
            <v>2104.3461955500002</v>
          </cell>
          <cell r="Q45">
            <v>2104.3461955500002</v>
          </cell>
          <cell r="R45">
            <v>2104.3461955500002</v>
          </cell>
          <cell r="S45">
            <v>2104.3461955500002</v>
          </cell>
          <cell r="T45">
            <v>2104.3461955500002</v>
          </cell>
          <cell r="U45">
            <v>2104.3461955500002</v>
          </cell>
          <cell r="V45">
            <v>2104.3461955500002</v>
          </cell>
          <cell r="W45">
            <v>2104.3461955500002</v>
          </cell>
          <cell r="X45">
            <v>2104.3461955500002</v>
          </cell>
          <cell r="Y45">
            <v>2104.3461955500002</v>
          </cell>
          <cell r="Z45">
            <v>2104.3461955500002</v>
          </cell>
          <cell r="AA45">
            <v>2104.3461955500002</v>
          </cell>
          <cell r="AB45">
            <v>2104.3461955500002</v>
          </cell>
          <cell r="AC45">
            <v>2104.3461955500002</v>
          </cell>
          <cell r="AD45">
            <v>2104.3461955500002</v>
          </cell>
          <cell r="AE45">
            <v>2104.3461955500002</v>
          </cell>
          <cell r="AF45">
            <v>2104.3461955500002</v>
          </cell>
          <cell r="AG45">
            <v>2104.3461955500002</v>
          </cell>
          <cell r="AH45">
            <v>2104.3461955500002</v>
          </cell>
          <cell r="AI45">
            <v>2104.3461955500002</v>
          </cell>
          <cell r="AJ45">
            <v>2104.3461955500002</v>
          </cell>
          <cell r="AK45">
            <v>2104.3461955500002</v>
          </cell>
          <cell r="AL45">
            <v>2104.3461955500002</v>
          </cell>
        </row>
        <row r="46">
          <cell r="C46">
            <v>230</v>
          </cell>
          <cell r="D46" t="str">
            <v>Pending disbursements</v>
          </cell>
          <cell r="E46" t="str">
            <v>Th EUR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C47">
            <v>231</v>
          </cell>
          <cell r="D47" t="str">
            <v>Loan amortization</v>
          </cell>
          <cell r="E47" t="str">
            <v>Th EUR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93.907706543829732</v>
          </cell>
          <cell r="O47">
            <v>99.072630403740376</v>
          </cell>
          <cell r="P47">
            <v>104.52162507594609</v>
          </cell>
          <cell r="Q47">
            <v>110.27031445512313</v>
          </cell>
          <cell r="R47">
            <v>116.3351817501549</v>
          </cell>
          <cell r="S47">
            <v>122.73361674641342</v>
          </cell>
          <cell r="T47">
            <v>129.48396566746618</v>
          </cell>
          <cell r="U47">
            <v>136.60558377917681</v>
          </cell>
          <cell r="V47">
            <v>144.11889088703151</v>
          </cell>
          <cell r="W47">
            <v>152.04542988581827</v>
          </cell>
          <cell r="X47">
            <v>160.40792852953828</v>
          </cell>
          <cell r="Y47">
            <v>169.23036459866287</v>
          </cell>
          <cell r="Z47">
            <v>178.53803465158933</v>
          </cell>
          <cell r="AA47">
            <v>188.35762655742676</v>
          </cell>
          <cell r="AB47">
            <v>198.71729601808522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C48">
            <v>232</v>
          </cell>
          <cell r="D48" t="str">
            <v>Loan balance</v>
          </cell>
          <cell r="E48" t="str">
            <v>Th EUR</v>
          </cell>
          <cell r="I48">
            <v>2104.3461955500002</v>
          </cell>
          <cell r="J48">
            <v>2104.3461955500002</v>
          </cell>
          <cell r="K48">
            <v>2104.3461955500002</v>
          </cell>
          <cell r="L48">
            <v>2104.3461955500002</v>
          </cell>
          <cell r="M48">
            <v>2104.3461955500002</v>
          </cell>
          <cell r="N48">
            <v>2010.4384890061704</v>
          </cell>
          <cell r="O48">
            <v>1911.3658586024301</v>
          </cell>
          <cell r="P48">
            <v>1806.844233526484</v>
          </cell>
          <cell r="Q48">
            <v>1696.5739190713609</v>
          </cell>
          <cell r="R48">
            <v>1580.2387373212059</v>
          </cell>
          <cell r="S48">
            <v>1457.5051205747925</v>
          </cell>
          <cell r="T48">
            <v>1328.0211549073263</v>
          </cell>
          <cell r="U48">
            <v>1191.4155711281494</v>
          </cell>
          <cell r="V48">
            <v>1047.2966802411179</v>
          </cell>
          <cell r="W48">
            <v>895.25125035529959</v>
          </cell>
          <cell r="X48">
            <v>734.84332182576122</v>
          </cell>
          <cell r="Y48">
            <v>565.61295722709838</v>
          </cell>
          <cell r="Z48">
            <v>387.07492257550894</v>
          </cell>
          <cell r="AA48">
            <v>198.71729601808215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C49">
            <v>233</v>
          </cell>
          <cell r="D49" t="str">
            <v>Interest</v>
          </cell>
          <cell r="E49" t="str">
            <v>Th EUR</v>
          </cell>
          <cell r="I49">
            <v>0</v>
          </cell>
          <cell r="J49">
            <v>115.73904075525002</v>
          </cell>
          <cell r="K49">
            <v>115.73904075525002</v>
          </cell>
          <cell r="L49">
            <v>115.73904075525002</v>
          </cell>
          <cell r="M49">
            <v>115.73904075525002</v>
          </cell>
          <cell r="N49">
            <v>115.73904075525002</v>
          </cell>
          <cell r="O49">
            <v>110.57411689533937</v>
          </cell>
          <cell r="P49">
            <v>105.12512222313366</v>
          </cell>
          <cell r="Q49">
            <v>99.376432843956621</v>
          </cell>
          <cell r="R49">
            <v>93.311565548924847</v>
          </cell>
          <cell r="S49">
            <v>86.913130552666331</v>
          </cell>
          <cell r="T49">
            <v>80.162781631613583</v>
          </cell>
          <cell r="U49">
            <v>73.041163519902952</v>
          </cell>
          <cell r="V49">
            <v>65.527856412048223</v>
          </cell>
          <cell r="W49">
            <v>57.601317413261484</v>
          </cell>
          <cell r="X49">
            <v>49.238818769541474</v>
          </cell>
          <cell r="Y49">
            <v>40.416382700416868</v>
          </cell>
          <cell r="Z49">
            <v>31.10871264749041</v>
          </cell>
          <cell r="AA49">
            <v>21.28912074165299</v>
          </cell>
          <cell r="AB49">
            <v>10.929451280994519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C50">
            <v>234</v>
          </cell>
          <cell r="D50" t="str">
            <v>Commitment fee</v>
          </cell>
          <cell r="E50" t="str">
            <v>Th EUR</v>
          </cell>
          <cell r="I50">
            <v>15.782596466625002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C51">
            <v>235</v>
          </cell>
          <cell r="D51" t="str">
            <v>Front-end fee</v>
          </cell>
          <cell r="E51" t="str">
            <v>Th EUR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3">
          <cell r="D53" t="str">
            <v>Cash-flow statement - Euros</v>
          </cell>
        </row>
        <row r="54">
          <cell r="C54">
            <v>236</v>
          </cell>
          <cell r="D54" t="str">
            <v>EBITDA</v>
          </cell>
          <cell r="E54" t="str">
            <v>Th EUR</v>
          </cell>
          <cell r="I54">
            <v>6184.0820975670349</v>
          </cell>
          <cell r="J54">
            <v>4937.7667488477509</v>
          </cell>
          <cell r="K54">
            <v>5414.4999288656099</v>
          </cell>
          <cell r="L54">
            <v>7702.8786399650935</v>
          </cell>
          <cell r="M54">
            <v>7956.0189983583705</v>
          </cell>
          <cell r="N54">
            <v>8155.537482820735</v>
          </cell>
          <cell r="O54">
            <v>6664.0714230697104</v>
          </cell>
          <cell r="P54">
            <v>6884.2843701504426</v>
          </cell>
          <cell r="Q54">
            <v>7891.5857400918276</v>
          </cell>
          <cell r="R54">
            <v>8159.6585813824304</v>
          </cell>
          <cell r="S54">
            <v>8010.9470952653191</v>
          </cell>
          <cell r="T54">
            <v>8271.5321977005096</v>
          </cell>
          <cell r="U54">
            <v>8563.1489851425249</v>
          </cell>
          <cell r="V54">
            <v>8865.7445724048048</v>
          </cell>
          <cell r="W54">
            <v>9178.2002937030138</v>
          </cell>
          <cell r="X54">
            <v>9500.8910247734711</v>
          </cell>
          <cell r="Y54">
            <v>9800.281910003343</v>
          </cell>
          <cell r="Z54">
            <v>10188.653879502393</v>
          </cell>
          <cell r="AA54">
            <v>10611.950100185522</v>
          </cell>
          <cell r="AB54">
            <v>11005.60543040321</v>
          </cell>
          <cell r="AC54">
            <v>11416.455952421027</v>
          </cell>
          <cell r="AD54">
            <v>11843.666148173636</v>
          </cell>
          <cell r="AE54">
            <v>23957.986895385144</v>
          </cell>
          <cell r="AF54">
            <v>24720.90238052751</v>
          </cell>
          <cell r="AG54">
            <v>25512.614716287972</v>
          </cell>
          <cell r="AH54">
            <v>26332.739679166265</v>
          </cell>
          <cell r="AI54">
            <v>27177.444500202782</v>
          </cell>
          <cell r="AJ54">
            <v>28052.414188791732</v>
          </cell>
          <cell r="AK54">
            <v>28960.740724726536</v>
          </cell>
          <cell r="AL54">
            <v>25419.522716526633</v>
          </cell>
        </row>
        <row r="55">
          <cell r="C55">
            <v>237</v>
          </cell>
          <cell r="D55" t="str">
            <v>Decrease / (Increase) in working capital</v>
          </cell>
          <cell r="E55" t="str">
            <v>Th EUR</v>
          </cell>
          <cell r="I55">
            <v>-146.60378549111397</v>
          </cell>
          <cell r="J55">
            <v>-161.0716233054487</v>
          </cell>
          <cell r="K55">
            <v>-286.86953268340574</v>
          </cell>
          <cell r="L55">
            <v>-267.72143357514017</v>
          </cell>
          <cell r="M55">
            <v>-364.35549445505126</v>
          </cell>
          <cell r="N55">
            <v>-377.60115765524978</v>
          </cell>
          <cell r="O55">
            <v>-389.95646382818518</v>
          </cell>
          <cell r="P55">
            <v>-399.99270391019519</v>
          </cell>
          <cell r="Q55">
            <v>-404.01427103206083</v>
          </cell>
          <cell r="R55">
            <v>-423.91407137310608</v>
          </cell>
          <cell r="S55">
            <v>-444.79915405577731</v>
          </cell>
          <cell r="T55">
            <v>-438.55002944734292</v>
          </cell>
          <cell r="U55">
            <v>-448.61859079781834</v>
          </cell>
          <cell r="V55">
            <v>-459.63627990731794</v>
          </cell>
          <cell r="W55">
            <v>-471.05397709901831</v>
          </cell>
          <cell r="X55">
            <v>-482.64374337176389</v>
          </cell>
          <cell r="Y55">
            <v>-495.86055106093664</v>
          </cell>
          <cell r="Z55">
            <v>-503.52109688983728</v>
          </cell>
          <cell r="AA55">
            <v>-516.99943867162574</v>
          </cell>
          <cell r="AB55">
            <v>-532.61199004482808</v>
          </cell>
          <cell r="AC55">
            <v>-546.74306345251443</v>
          </cell>
          <cell r="AD55">
            <v>-561.3671005975666</v>
          </cell>
          <cell r="AE55">
            <v>-714.10100948349566</v>
          </cell>
          <cell r="AF55">
            <v>-463.06535644031533</v>
          </cell>
          <cell r="AG55">
            <v>-477.71617093834249</v>
          </cell>
          <cell r="AH55">
            <v>-492.95102798558861</v>
          </cell>
          <cell r="AI55">
            <v>-508.83499324912935</v>
          </cell>
          <cell r="AJ55">
            <v>-525.09062534067073</v>
          </cell>
          <cell r="AK55">
            <v>-541.88632671639073</v>
          </cell>
          <cell r="AL55">
            <v>-653.9199615168302</v>
          </cell>
        </row>
        <row r="56">
          <cell r="C56">
            <v>238</v>
          </cell>
          <cell r="D56" t="str">
            <v>FUNDS FROM OPERATIONS</v>
          </cell>
          <cell r="E56" t="str">
            <v>Th EUR</v>
          </cell>
          <cell r="I56">
            <v>6037.4783120759212</v>
          </cell>
          <cell r="J56">
            <v>4776.6951255423019</v>
          </cell>
          <cell r="K56">
            <v>5127.6303961822041</v>
          </cell>
          <cell r="L56">
            <v>7435.157206389953</v>
          </cell>
          <cell r="M56">
            <v>7591.663503903319</v>
          </cell>
          <cell r="N56">
            <v>7777.936325165485</v>
          </cell>
          <cell r="O56">
            <v>6274.114959241525</v>
          </cell>
          <cell r="P56">
            <v>6484.2916662402477</v>
          </cell>
          <cell r="Q56">
            <v>7487.571469059767</v>
          </cell>
          <cell r="R56">
            <v>7735.7445100093246</v>
          </cell>
          <cell r="S56">
            <v>7566.1479412095414</v>
          </cell>
          <cell r="T56">
            <v>7832.9821682531665</v>
          </cell>
          <cell r="U56">
            <v>8114.530394344707</v>
          </cell>
          <cell r="V56">
            <v>8406.1082924974871</v>
          </cell>
          <cell r="W56">
            <v>8707.1463166039957</v>
          </cell>
          <cell r="X56">
            <v>9018.2472814017074</v>
          </cell>
          <cell r="Y56">
            <v>9304.4213589424071</v>
          </cell>
          <cell r="Z56">
            <v>9685.1327826125562</v>
          </cell>
          <cell r="AA56">
            <v>10094.950661513896</v>
          </cell>
          <cell r="AB56">
            <v>10472.993440358381</v>
          </cell>
          <cell r="AC56">
            <v>10869.712888968512</v>
          </cell>
          <cell r="AD56">
            <v>11282.299047576069</v>
          </cell>
          <cell r="AE56">
            <v>23243.885885901647</v>
          </cell>
          <cell r="AF56">
            <v>24257.837024087195</v>
          </cell>
          <cell r="AG56">
            <v>25034.898545349628</v>
          </cell>
          <cell r="AH56">
            <v>25839.788651180676</v>
          </cell>
          <cell r="AI56">
            <v>26668.609506953653</v>
          </cell>
          <cell r="AJ56">
            <v>27527.32356345106</v>
          </cell>
          <cell r="AK56">
            <v>28418.854398010146</v>
          </cell>
          <cell r="AL56">
            <v>24765.602755009804</v>
          </cell>
        </row>
        <row r="57">
          <cell r="C57">
            <v>239</v>
          </cell>
          <cell r="D57" t="str">
            <v>Capital expenditures</v>
          </cell>
          <cell r="E57" t="str">
            <v>Th EUR</v>
          </cell>
          <cell r="I57">
            <v>-22564.401603304166</v>
          </cell>
          <cell r="J57">
            <v>-6.1066508427916938E-12</v>
          </cell>
          <cell r="K57">
            <v>-6.035643274852256E-12</v>
          </cell>
          <cell r="L57">
            <v>-261.63260767773698</v>
          </cell>
          <cell r="M57">
            <v>-5.5337845158578444E-12</v>
          </cell>
          <cell r="N57">
            <v>-5048.9843813072366</v>
          </cell>
          <cell r="O57">
            <v>-1.6977096642379132E-12</v>
          </cell>
          <cell r="P57">
            <v>-109.2470714103064</v>
          </cell>
          <cell r="Q57">
            <v>-3566.1339442012768</v>
          </cell>
          <cell r="R57">
            <v>-3.3954193284758264E-12</v>
          </cell>
          <cell r="S57">
            <v>-3571.4071546754885</v>
          </cell>
          <cell r="T57">
            <v>-1.6977096642379134E-12</v>
          </cell>
          <cell r="U57">
            <v>-1.6977096642379134E-12</v>
          </cell>
          <cell r="V57">
            <v>-355.41984468447993</v>
          </cell>
          <cell r="W57">
            <v>-5.0931289927137404E-12</v>
          </cell>
          <cell r="X57">
            <v>-5829.349549122574</v>
          </cell>
          <cell r="Y57">
            <v>-4069.4939869788627</v>
          </cell>
          <cell r="Z57">
            <v>0</v>
          </cell>
          <cell r="AA57">
            <v>-113.19583488245026</v>
          </cell>
          <cell r="AB57">
            <v>-1.0186257985427481E-11</v>
          </cell>
          <cell r="AC57">
            <v>-5837.4141203860581</v>
          </cell>
          <cell r="AD57">
            <v>-296.30666967501048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C58">
            <v>240</v>
          </cell>
          <cell r="D58" t="str">
            <v>FREE CASH-FLOW</v>
          </cell>
          <cell r="E58" t="str">
            <v>Th EUR</v>
          </cell>
          <cell r="I58">
            <v>-16526.923291228246</v>
          </cell>
          <cell r="J58">
            <v>4776.6951255422955</v>
          </cell>
          <cell r="K58">
            <v>5127.6303961821977</v>
          </cell>
          <cell r="L58">
            <v>7173.5245987122162</v>
          </cell>
          <cell r="M58">
            <v>7591.6635039033135</v>
          </cell>
          <cell r="N58">
            <v>2728.9519438582483</v>
          </cell>
          <cell r="O58">
            <v>6274.1149592415231</v>
          </cell>
          <cell r="P58">
            <v>6375.0445948299412</v>
          </cell>
          <cell r="Q58">
            <v>3921.4375248584902</v>
          </cell>
          <cell r="R58">
            <v>7735.7445100093209</v>
          </cell>
          <cell r="S58">
            <v>3994.7407865340529</v>
          </cell>
          <cell r="T58">
            <v>7832.9821682531647</v>
          </cell>
          <cell r="U58">
            <v>8114.5303943447052</v>
          </cell>
          <cell r="V58">
            <v>8050.6884478130069</v>
          </cell>
          <cell r="W58">
            <v>8707.1463166039903</v>
          </cell>
          <cell r="X58">
            <v>3188.8977322791334</v>
          </cell>
          <cell r="Y58">
            <v>5234.9273719635439</v>
          </cell>
          <cell r="Z58">
            <v>9685.1327826125562</v>
          </cell>
          <cell r="AA58">
            <v>9981.7548266314461</v>
          </cell>
          <cell r="AB58">
            <v>10472.99344035837</v>
          </cell>
          <cell r="AC58">
            <v>5032.2987685824537</v>
          </cell>
          <cell r="AD58">
            <v>10985.992377901059</v>
          </cell>
          <cell r="AE58">
            <v>23243.885885901647</v>
          </cell>
          <cell r="AF58">
            <v>24257.837024087195</v>
          </cell>
          <cell r="AG58">
            <v>25034.898545349628</v>
          </cell>
          <cell r="AH58">
            <v>25839.788651180676</v>
          </cell>
          <cell r="AI58">
            <v>26668.609506953653</v>
          </cell>
          <cell r="AJ58">
            <v>27527.32356345106</v>
          </cell>
          <cell r="AK58">
            <v>28418.854398010146</v>
          </cell>
          <cell r="AL58">
            <v>24765.602755009804</v>
          </cell>
        </row>
        <row r="59">
          <cell r="C59">
            <v>241</v>
          </cell>
          <cell r="D59" t="str">
            <v>Grants</v>
          </cell>
          <cell r="E59" t="str">
            <v>Th EUR</v>
          </cell>
          <cell r="I59">
            <v>15870.979006838103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C60">
            <v>242</v>
          </cell>
          <cell r="D60" t="str">
            <v>Equity contributions</v>
          </cell>
          <cell r="E60" t="str">
            <v>Th EUR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</row>
        <row r="61">
          <cell r="C61">
            <v>243</v>
          </cell>
          <cell r="D61" t="str">
            <v>Disbursements IFI loan (project)</v>
          </cell>
          <cell r="E61" t="str">
            <v>Th EUR</v>
          </cell>
          <cell r="I61">
            <v>2104.3461955500002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</row>
        <row r="62">
          <cell r="C62">
            <v>244</v>
          </cell>
          <cell r="D62" t="str">
            <v>Disbursements other loans</v>
          </cell>
          <cell r="E62" t="str">
            <v>Th EUR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C63">
            <v>245</v>
          </cell>
          <cell r="D63" t="str">
            <v>Dividend payments</v>
          </cell>
          <cell r="E63" t="str">
            <v>Th EUR</v>
          </cell>
          <cell r="I63">
            <v>0</v>
          </cell>
          <cell r="J63">
            <v>-391.98566516231705</v>
          </cell>
          <cell r="K63">
            <v>-240.81337260764391</v>
          </cell>
          <cell r="L63">
            <v>-293.86125402011004</v>
          </cell>
          <cell r="M63">
            <v>-482.04931258987665</v>
          </cell>
          <cell r="N63">
            <v>-497.27936738484004</v>
          </cell>
          <cell r="O63">
            <v>-514.66771695079115</v>
          </cell>
          <cell r="P63">
            <v>-343.38632334679227</v>
          </cell>
          <cell r="Q63">
            <v>-361.2764289424909</v>
          </cell>
          <cell r="R63">
            <v>-444.51924122640838</v>
          </cell>
          <cell r="S63">
            <v>-436.75238936407686</v>
          </cell>
          <cell r="T63">
            <v>-423.61033601576042</v>
          </cell>
          <cell r="U63">
            <v>-459.94091775410647</v>
          </cell>
          <cell r="V63">
            <v>-484.07498575379105</v>
          </cell>
          <cell r="W63">
            <v>-509.91729673784306</v>
          </cell>
          <cell r="X63">
            <v>-532.94329479633905</v>
          </cell>
          <cell r="Y63">
            <v>-559.79920312526087</v>
          </cell>
          <cell r="Z63">
            <v>-535.74435245446261</v>
          </cell>
          <cell r="AA63">
            <v>-533.96930699902407</v>
          </cell>
          <cell r="AB63">
            <v>-569.33299101892783</v>
          </cell>
          <cell r="AC63">
            <v>-601.38874142194175</v>
          </cell>
          <cell r="AD63">
            <v>-682.87447072121267</v>
          </cell>
          <cell r="AE63">
            <v>-698.56121016223904</v>
          </cell>
          <cell r="AF63">
            <v>-1712.4444893424895</v>
          </cell>
          <cell r="AG63">
            <v>-1926.1294239946099</v>
          </cell>
          <cell r="AH63">
            <v>-2093.2058190019243</v>
          </cell>
          <cell r="AI63">
            <v>-2171.7007150657191</v>
          </cell>
          <cell r="AJ63">
            <v>-2241.3742220177473</v>
          </cell>
          <cell r="AK63">
            <v>-2313.5415991351424</v>
          </cell>
          <cell r="AL63">
            <v>-2388.4632182160299</v>
          </cell>
        </row>
        <row r="64">
          <cell r="C64">
            <v>246</v>
          </cell>
          <cell r="D64" t="str">
            <v>Income tax payments</v>
          </cell>
          <cell r="E64" t="str">
            <v>Th EUR</v>
          </cell>
          <cell r="I64">
            <v>0</v>
          </cell>
          <cell r="J64">
            <v>-746.63936221393737</v>
          </cell>
          <cell r="K64">
            <v>-458.69213830027422</v>
          </cell>
          <cell r="L64">
            <v>-559.73572194306689</v>
          </cell>
          <cell r="M64">
            <v>-918.18916683786017</v>
          </cell>
          <cell r="N64">
            <v>-947.198795018743</v>
          </cell>
          <cell r="O64">
            <v>-980.3194608586499</v>
          </cell>
          <cell r="P64">
            <v>-654.0691873272234</v>
          </cell>
          <cell r="Q64">
            <v>-688.14557893807785</v>
          </cell>
          <cell r="R64">
            <v>-846.70331662173021</v>
          </cell>
          <cell r="S64">
            <v>-831.90931307443213</v>
          </cell>
          <cell r="T64">
            <v>-806.87683050621013</v>
          </cell>
          <cell r="U64">
            <v>-876.07793857925049</v>
          </cell>
          <cell r="V64">
            <v>-922.04759191198286</v>
          </cell>
          <cell r="W64">
            <v>-971.2710414054153</v>
          </cell>
          <cell r="X64">
            <v>-1015.1300853263597</v>
          </cell>
          <cell r="Y64">
            <v>-1066.2841964290683</v>
          </cell>
          <cell r="Z64">
            <v>-1020.4654332465955</v>
          </cell>
          <cell r="AA64">
            <v>-1017.0843942838555</v>
          </cell>
          <cell r="AB64">
            <v>-1084.4437924170052</v>
          </cell>
          <cell r="AC64">
            <v>-1145.5023646132224</v>
          </cell>
          <cell r="AD64">
            <v>-1300.7132775642146</v>
          </cell>
          <cell r="AE64">
            <v>-1330.5927812614075</v>
          </cell>
          <cell r="AF64">
            <v>-3261.7990273190276</v>
          </cell>
          <cell r="AG64">
            <v>-3668.8179504659229</v>
          </cell>
          <cell r="AH64">
            <v>-3987.0587028608079</v>
          </cell>
          <cell r="AI64">
            <v>-4136.5727906013708</v>
          </cell>
          <cell r="AJ64">
            <v>-4269.2842324147578</v>
          </cell>
          <cell r="AK64">
            <v>-4406.7459031145563</v>
          </cell>
          <cell r="AL64">
            <v>-4549.4537489829136</v>
          </cell>
        </row>
        <row r="65">
          <cell r="C65">
            <v>247</v>
          </cell>
          <cell r="D65" t="str">
            <v>CASH-FLOW BEFORE DEBT SERVICE</v>
          </cell>
          <cell r="E65" t="str">
            <v>Th EUR</v>
          </cell>
          <cell r="I65">
            <v>1448.4019111598568</v>
          </cell>
          <cell r="J65">
            <v>3638.0700981660411</v>
          </cell>
          <cell r="K65">
            <v>4428.1248852742792</v>
          </cell>
          <cell r="L65">
            <v>6319.9276227490391</v>
          </cell>
          <cell r="M65">
            <v>6191.4250244755767</v>
          </cell>
          <cell r="N65">
            <v>1284.4737814546652</v>
          </cell>
          <cell r="O65">
            <v>4779.127781432082</v>
          </cell>
          <cell r="P65">
            <v>5377.5890841559258</v>
          </cell>
          <cell r="Q65">
            <v>2872.0155169779214</v>
          </cell>
          <cell r="R65">
            <v>6444.5219521611816</v>
          </cell>
          <cell r="S65">
            <v>2726.0790840955437</v>
          </cell>
          <cell r="T65">
            <v>6602.495001731194</v>
          </cell>
          <cell r="U65">
            <v>6778.5115380113484</v>
          </cell>
          <cell r="V65">
            <v>6644.565870147233</v>
          </cell>
          <cell r="W65">
            <v>7225.9579784607313</v>
          </cell>
          <cell r="X65">
            <v>1640.8243521564345</v>
          </cell>
          <cell r="Y65">
            <v>3608.843972409215</v>
          </cell>
          <cell r="Z65">
            <v>8128.9229969114976</v>
          </cell>
          <cell r="AA65">
            <v>8430.7011253485653</v>
          </cell>
          <cell r="AB65">
            <v>8819.2166569224373</v>
          </cell>
          <cell r="AC65">
            <v>3285.4076625472899</v>
          </cell>
          <cell r="AD65">
            <v>9002.4046296156321</v>
          </cell>
          <cell r="AE65">
            <v>21214.731894478002</v>
          </cell>
          <cell r="AF65">
            <v>19283.593507425681</v>
          </cell>
          <cell r="AG65">
            <v>19439.951170889093</v>
          </cell>
          <cell r="AH65">
            <v>19759.524129317942</v>
          </cell>
          <cell r="AI65">
            <v>20360.336001286563</v>
          </cell>
          <cell r="AJ65">
            <v>21016.665109018555</v>
          </cell>
          <cell r="AK65">
            <v>21698.566895760447</v>
          </cell>
          <cell r="AL65">
            <v>17827.68578781086</v>
          </cell>
        </row>
        <row r="66">
          <cell r="C66">
            <v>248</v>
          </cell>
          <cell r="D66" t="str">
            <v>Reimbursement of IFI loan (project)</v>
          </cell>
          <cell r="E66" t="str">
            <v>Th EUR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-93.907706543829732</v>
          </cell>
          <cell r="O66">
            <v>-99.072630403740376</v>
          </cell>
          <cell r="P66">
            <v>-104.52162507594609</v>
          </cell>
          <cell r="Q66">
            <v>-110.27031445512313</v>
          </cell>
          <cell r="R66">
            <v>-116.3351817501549</v>
          </cell>
          <cell r="S66">
            <v>-122.73361674641343</v>
          </cell>
          <cell r="T66">
            <v>-129.48396566746621</v>
          </cell>
          <cell r="U66">
            <v>-136.60558377917681</v>
          </cell>
          <cell r="V66">
            <v>-144.11889088703151</v>
          </cell>
          <cell r="W66">
            <v>-152.04542988581827</v>
          </cell>
          <cell r="X66">
            <v>-160.40792852953828</v>
          </cell>
          <cell r="Y66">
            <v>-169.23036459866287</v>
          </cell>
          <cell r="Z66">
            <v>-178.53803465158933</v>
          </cell>
          <cell r="AA66">
            <v>-188.35762655742676</v>
          </cell>
          <cell r="AB66">
            <v>-198.71729601808522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C67">
            <v>249</v>
          </cell>
          <cell r="D67" t="str">
            <v>Interest payments IFI loan (project)</v>
          </cell>
          <cell r="E67" t="str">
            <v>Th EUR</v>
          </cell>
          <cell r="I67">
            <v>0</v>
          </cell>
          <cell r="J67">
            <v>-115.73904075525002</v>
          </cell>
          <cell r="K67">
            <v>-115.73904075525002</v>
          </cell>
          <cell r="L67">
            <v>-115.73904075525002</v>
          </cell>
          <cell r="M67">
            <v>-115.73904075525002</v>
          </cell>
          <cell r="N67">
            <v>-115.73904075525002</v>
          </cell>
          <cell r="O67">
            <v>-110.57411689533937</v>
          </cell>
          <cell r="P67">
            <v>-105.12512222313366</v>
          </cell>
          <cell r="Q67">
            <v>-99.376432843956621</v>
          </cell>
          <cell r="R67">
            <v>-93.311565548924847</v>
          </cell>
          <cell r="S67">
            <v>-86.913130552666331</v>
          </cell>
          <cell r="T67">
            <v>-80.162781631613583</v>
          </cell>
          <cell r="U67">
            <v>-73.041163519902952</v>
          </cell>
          <cell r="V67">
            <v>-65.527856412048223</v>
          </cell>
          <cell r="W67">
            <v>-57.601317413261484</v>
          </cell>
          <cell r="X67">
            <v>-49.238818769541474</v>
          </cell>
          <cell r="Y67">
            <v>-40.416382700416868</v>
          </cell>
          <cell r="Z67">
            <v>-31.10871264749041</v>
          </cell>
          <cell r="AA67">
            <v>-21.28912074165299</v>
          </cell>
          <cell r="AB67">
            <v>-10.929451280994519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C68">
            <v>250</v>
          </cell>
          <cell r="D68" t="str">
            <v>Financial fees IFI loan (project)</v>
          </cell>
          <cell r="E68" t="str">
            <v>Th EUR</v>
          </cell>
          <cell r="I68">
            <v>-15.782596466625002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</row>
        <row r="69">
          <cell r="C69">
            <v>251</v>
          </cell>
          <cell r="D69" t="str">
            <v>Reimbursement of other loans</v>
          </cell>
          <cell r="E69" t="str">
            <v>Th EUR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C70">
            <v>252</v>
          </cell>
          <cell r="D70" t="str">
            <v>Interest payments other loans</v>
          </cell>
          <cell r="E70" t="str">
            <v>Th EUR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C71">
            <v>253</v>
          </cell>
          <cell r="D71" t="str">
            <v>Reimbursement revolving credit</v>
          </cell>
          <cell r="E71" t="str">
            <v>Th EUR</v>
          </cell>
          <cell r="I71">
            <v>0</v>
          </cell>
          <cell r="J71">
            <v>-220.88918358924724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C72">
            <v>254</v>
          </cell>
          <cell r="D72" t="str">
            <v>SURPLUS / (DEFICIT) FOR THE YEAR</v>
          </cell>
          <cell r="E72" t="str">
            <v>Th EUR</v>
          </cell>
          <cell r="I72">
            <v>1432.6193146932319</v>
          </cell>
          <cell r="J72">
            <v>3301.4418738215436</v>
          </cell>
          <cell r="K72">
            <v>4312.385844519029</v>
          </cell>
          <cell r="L72">
            <v>6204.1885819937888</v>
          </cell>
          <cell r="M72">
            <v>6075.6859837203265</v>
          </cell>
          <cell r="N72">
            <v>1074.8270341555854</v>
          </cell>
          <cell r="O72">
            <v>4569.4810341330021</v>
          </cell>
          <cell r="P72">
            <v>5167.9423368568459</v>
          </cell>
          <cell r="Q72">
            <v>2662.3687696788415</v>
          </cell>
          <cell r="R72">
            <v>6234.8752048621018</v>
          </cell>
          <cell r="S72">
            <v>2516.4323367964639</v>
          </cell>
          <cell r="T72">
            <v>6392.848254432115</v>
          </cell>
          <cell r="U72">
            <v>6568.8647907122695</v>
          </cell>
          <cell r="V72">
            <v>6434.9191228481532</v>
          </cell>
          <cell r="W72">
            <v>7016.3112311616514</v>
          </cell>
          <cell r="X72">
            <v>1431.1776048573547</v>
          </cell>
          <cell r="Y72">
            <v>3399.1972251101352</v>
          </cell>
          <cell r="Z72">
            <v>7919.2762496124178</v>
          </cell>
          <cell r="AA72">
            <v>8221.0543780494863</v>
          </cell>
          <cell r="AB72">
            <v>8609.5699096233584</v>
          </cell>
          <cell r="AC72">
            <v>3285.4076625472899</v>
          </cell>
          <cell r="AD72">
            <v>9002.4046296156321</v>
          </cell>
          <cell r="AE72">
            <v>21214.731894478002</v>
          </cell>
          <cell r="AF72">
            <v>19283.593507425681</v>
          </cell>
          <cell r="AG72">
            <v>19439.951170889093</v>
          </cell>
          <cell r="AH72">
            <v>19759.524129317942</v>
          </cell>
          <cell r="AI72">
            <v>20360.336001286563</v>
          </cell>
          <cell r="AJ72">
            <v>21016.665109018555</v>
          </cell>
          <cell r="AK72">
            <v>21698.566895760447</v>
          </cell>
          <cell r="AL72">
            <v>17827.68578781086</v>
          </cell>
        </row>
        <row r="73">
          <cell r="C73">
            <v>255</v>
          </cell>
          <cell r="D73" t="str">
            <v>Drawdowns revolving credit</v>
          </cell>
          <cell r="E73" t="str">
            <v>Th EUR</v>
          </cell>
          <cell r="I73">
            <v>224.35411195927463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C74">
            <v>256</v>
          </cell>
          <cell r="D74" t="str">
            <v>Interest on revolving credit</v>
          </cell>
          <cell r="E74" t="str">
            <v>Th EUR</v>
          </cell>
          <cell r="I74">
            <v>-33.204408569972649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C75">
            <v>257</v>
          </cell>
          <cell r="D75" t="str">
            <v>NET CASH-FLOW</v>
          </cell>
          <cell r="E75" t="str">
            <v>Th EUR</v>
          </cell>
          <cell r="I75">
            <v>1623.7690180825339</v>
          </cell>
          <cell r="J75">
            <v>3301.4418738215436</v>
          </cell>
          <cell r="K75">
            <v>4312.385844519029</v>
          </cell>
          <cell r="L75">
            <v>6204.1885819937888</v>
          </cell>
          <cell r="M75">
            <v>6075.6859837203265</v>
          </cell>
          <cell r="N75">
            <v>1074.8270341555854</v>
          </cell>
          <cell r="O75">
            <v>4569.4810341330021</v>
          </cell>
          <cell r="P75">
            <v>5167.9423368568459</v>
          </cell>
          <cell r="Q75">
            <v>2662.3687696788415</v>
          </cell>
          <cell r="R75">
            <v>6234.8752048621018</v>
          </cell>
          <cell r="S75">
            <v>2516.4323367964639</v>
          </cell>
          <cell r="T75">
            <v>6392.848254432115</v>
          </cell>
          <cell r="U75">
            <v>6568.8647907122695</v>
          </cell>
          <cell r="V75">
            <v>6434.9191228481532</v>
          </cell>
          <cell r="W75">
            <v>7016.3112311616514</v>
          </cell>
          <cell r="X75">
            <v>1431.1776048573547</v>
          </cell>
          <cell r="Y75">
            <v>3399.1972251101352</v>
          </cell>
          <cell r="Z75">
            <v>7919.2762496124178</v>
          </cell>
          <cell r="AA75">
            <v>8221.0543780494863</v>
          </cell>
          <cell r="AB75">
            <v>8609.5699096233584</v>
          </cell>
          <cell r="AC75">
            <v>3285.4076625472899</v>
          </cell>
          <cell r="AD75">
            <v>9002.4046296156321</v>
          </cell>
          <cell r="AE75">
            <v>21214.731894478002</v>
          </cell>
          <cell r="AF75">
            <v>19283.593507425681</v>
          </cell>
          <cell r="AG75">
            <v>19439.951170889093</v>
          </cell>
          <cell r="AH75">
            <v>19759.524129317942</v>
          </cell>
          <cell r="AI75">
            <v>20360.336001286563</v>
          </cell>
          <cell r="AJ75">
            <v>21016.665109018555</v>
          </cell>
          <cell r="AK75">
            <v>21698.566895760447</v>
          </cell>
          <cell r="AL75">
            <v>17827.68578781086</v>
          </cell>
        </row>
        <row r="76">
          <cell r="C76">
            <v>258</v>
          </cell>
          <cell r="D76" t="str">
            <v>Cash in hand at the end of the year</v>
          </cell>
          <cell r="E76" t="str">
            <v>Th EUR</v>
          </cell>
          <cell r="I76">
            <v>1989.1077585405469</v>
          </cell>
          <cell r="J76">
            <v>5259.8298214193801</v>
          </cell>
          <cell r="K76">
            <v>9511.0548540614418</v>
          </cell>
          <cell r="L76">
            <v>15641.227444973039</v>
          </cell>
          <cell r="M76">
            <v>21640.614758230087</v>
          </cell>
          <cell r="N76">
            <v>22651.979579018429</v>
          </cell>
          <cell r="O76">
            <v>27221.46061315143</v>
          </cell>
          <cell r="P76">
            <v>32389.402950008272</v>
          </cell>
          <cell r="Q76">
            <v>35051.771719687109</v>
          </cell>
          <cell r="R76">
            <v>41286.646924549219</v>
          </cell>
          <cell r="S76">
            <v>43803.079261345694</v>
          </cell>
          <cell r="T76">
            <v>50195.92751577781</v>
          </cell>
          <cell r="U76">
            <v>56764.792306490068</v>
          </cell>
          <cell r="V76">
            <v>63199.711429338233</v>
          </cell>
          <cell r="W76">
            <v>70216.022660499875</v>
          </cell>
          <cell r="X76">
            <v>71647.200265357227</v>
          </cell>
          <cell r="Y76">
            <v>75046.397490467381</v>
          </cell>
          <cell r="Z76">
            <v>82965.673740079787</v>
          </cell>
          <cell r="AA76">
            <v>91186.728118129278</v>
          </cell>
          <cell r="AB76">
            <v>99796.298027752637</v>
          </cell>
          <cell r="AC76">
            <v>103081.70569029993</v>
          </cell>
          <cell r="AD76">
            <v>112084.11031991555</v>
          </cell>
          <cell r="AE76">
            <v>133298.84221439355</v>
          </cell>
          <cell r="AF76">
            <v>152582.43572181926</v>
          </cell>
          <cell r="AG76">
            <v>172022.38689270831</v>
          </cell>
          <cell r="AH76">
            <v>191781.91102202624</v>
          </cell>
          <cell r="AI76">
            <v>212142.24702331281</v>
          </cell>
          <cell r="AJ76">
            <v>233158.91213233134</v>
          </cell>
          <cell r="AK76">
            <v>254857.4790280918</v>
          </cell>
          <cell r="AL76">
            <v>272685.16481590265</v>
          </cell>
        </row>
        <row r="79">
          <cell r="C79" t="str">
            <v>BALANCE SHEET</v>
          </cell>
        </row>
        <row r="83">
          <cell r="D83" t="str">
            <v>Balance sheet - Euros</v>
          </cell>
        </row>
        <row r="84">
          <cell r="C84">
            <v>259</v>
          </cell>
          <cell r="D84" t="str">
            <v>Gross fixet assets (existing assets)</v>
          </cell>
          <cell r="E84" t="str">
            <v>Th EUR</v>
          </cell>
          <cell r="F84">
            <v>26713.211278578492</v>
          </cell>
          <cell r="G84">
            <v>25378.119314633284</v>
          </cell>
          <cell r="H84">
            <v>24670</v>
          </cell>
          <cell r="I84">
            <v>24034.417938931296</v>
          </cell>
          <cell r="J84">
            <v>23663.23001709452</v>
          </cell>
          <cell r="K84">
            <v>23388.076179686443</v>
          </cell>
          <cell r="L84">
            <v>23206.06780474725</v>
          </cell>
          <cell r="M84">
            <v>23092.867473992388</v>
          </cell>
          <cell r="N84">
            <v>23025.146455007078</v>
          </cell>
          <cell r="O84">
            <v>23025.146455007078</v>
          </cell>
          <cell r="P84">
            <v>23025.146455007078</v>
          </cell>
          <cell r="Q84">
            <v>23025.146455007078</v>
          </cell>
          <cell r="R84">
            <v>23025.146455007078</v>
          </cell>
          <cell r="S84">
            <v>23025.146455007081</v>
          </cell>
          <cell r="T84">
            <v>23025.146455007081</v>
          </cell>
          <cell r="U84">
            <v>23025.146455007081</v>
          </cell>
          <cell r="V84">
            <v>23025.146455007081</v>
          </cell>
          <cell r="W84">
            <v>23025.146455007081</v>
          </cell>
          <cell r="X84">
            <v>23025.146455007078</v>
          </cell>
          <cell r="Y84">
            <v>23025.146455007081</v>
          </cell>
          <cell r="Z84">
            <v>23025.146455007081</v>
          </cell>
          <cell r="AA84">
            <v>23025.146455007081</v>
          </cell>
          <cell r="AB84">
            <v>23025.146455007081</v>
          </cell>
          <cell r="AC84">
            <v>23025.146455007081</v>
          </cell>
          <cell r="AD84">
            <v>23025.146455007081</v>
          </cell>
          <cell r="AE84">
            <v>23025.146455007081</v>
          </cell>
          <cell r="AF84">
            <v>23025.146455007081</v>
          </cell>
          <cell r="AG84">
            <v>23025.146455007078</v>
          </cell>
          <cell r="AH84">
            <v>23025.146455007078</v>
          </cell>
          <cell r="AI84">
            <v>23025.146455007078</v>
          </cell>
          <cell r="AJ84">
            <v>23025.146455007078</v>
          </cell>
          <cell r="AK84">
            <v>23025.146455007078</v>
          </cell>
          <cell r="AL84">
            <v>23025.146455007078</v>
          </cell>
        </row>
        <row r="85">
          <cell r="C85">
            <v>260</v>
          </cell>
          <cell r="D85" t="str">
            <v>less depreciation (existing assets)</v>
          </cell>
          <cell r="E85" t="str">
            <v>Th EUR</v>
          </cell>
          <cell r="F85">
            <v>-3296.0776675755851</v>
          </cell>
          <cell r="G85">
            <v>-3747.2506584842645</v>
          </cell>
          <cell r="H85">
            <v>-4550</v>
          </cell>
          <cell r="I85">
            <v>-5394.1534351145037</v>
          </cell>
          <cell r="J85">
            <v>-6257.3752468389866</v>
          </cell>
          <cell r="K85">
            <v>-7120.1381167376203</v>
          </cell>
          <cell r="L85">
            <v>-7992.9711937778002</v>
          </cell>
          <cell r="M85">
            <v>-8877.6957893532144</v>
          </cell>
          <cell r="N85">
            <v>-9772.6673490509966</v>
          </cell>
          <cell r="O85">
            <v>-10693.673207251279</v>
          </cell>
          <cell r="P85">
            <v>-11614.679065451563</v>
          </cell>
          <cell r="Q85">
            <v>-12535.684923651843</v>
          </cell>
          <cell r="R85">
            <v>-13456.690781852127</v>
          </cell>
          <cell r="S85">
            <v>-14377.696640052412</v>
          </cell>
          <cell r="T85">
            <v>-15298.702498252693</v>
          </cell>
          <cell r="U85">
            <v>-16219.708356452975</v>
          </cell>
          <cell r="V85">
            <v>-17140.714214653257</v>
          </cell>
          <cell r="W85">
            <v>-18061.720072853543</v>
          </cell>
          <cell r="X85">
            <v>-18982.725931053821</v>
          </cell>
          <cell r="Y85">
            <v>-19903.731789254107</v>
          </cell>
          <cell r="Z85">
            <v>-20824.737647454389</v>
          </cell>
          <cell r="AA85">
            <v>-21745.743505654671</v>
          </cell>
          <cell r="AB85">
            <v>-22666.749363854957</v>
          </cell>
          <cell r="AC85">
            <v>-23025.146455007081</v>
          </cell>
          <cell r="AD85">
            <v>-23025.146455007081</v>
          </cell>
          <cell r="AE85">
            <v>-23025.146455007081</v>
          </cell>
          <cell r="AF85">
            <v>-23025.146455007081</v>
          </cell>
          <cell r="AG85">
            <v>-23025.146455007078</v>
          </cell>
          <cell r="AH85">
            <v>-23025.146455007078</v>
          </cell>
          <cell r="AI85">
            <v>-23025.146455007078</v>
          </cell>
          <cell r="AJ85">
            <v>-23025.146455007078</v>
          </cell>
          <cell r="AK85">
            <v>-23025.146455007078</v>
          </cell>
          <cell r="AL85">
            <v>-23025.146455007078</v>
          </cell>
        </row>
        <row r="86">
          <cell r="C86">
            <v>261</v>
          </cell>
          <cell r="D86" t="str">
            <v>Gross fixet assets (project assets)</v>
          </cell>
          <cell r="E86" t="str">
            <v>Th EUR</v>
          </cell>
          <cell r="F86">
            <v>0</v>
          </cell>
          <cell r="G86">
            <v>0</v>
          </cell>
          <cell r="H86">
            <v>0</v>
          </cell>
          <cell r="I86">
            <v>21485.374656565498</v>
          </cell>
          <cell r="J86">
            <v>21153.554198549038</v>
          </cell>
          <cell r="K86">
            <v>20907.582638100801</v>
          </cell>
          <cell r="L86">
            <v>20744.877714847094</v>
          </cell>
          <cell r="M86">
            <v>20643.683189408821</v>
          </cell>
          <cell r="N86">
            <v>20583.144529029323</v>
          </cell>
          <cell r="O86">
            <v>20583.144529029323</v>
          </cell>
          <cell r="P86">
            <v>20583.144529029323</v>
          </cell>
          <cell r="Q86">
            <v>20583.144529029323</v>
          </cell>
          <cell r="R86">
            <v>20583.144529029323</v>
          </cell>
          <cell r="S86">
            <v>20583.144529029327</v>
          </cell>
          <cell r="T86">
            <v>20583.144529029327</v>
          </cell>
          <cell r="U86">
            <v>20583.144529029327</v>
          </cell>
          <cell r="V86">
            <v>20583.144529029327</v>
          </cell>
          <cell r="W86">
            <v>20583.144529029327</v>
          </cell>
          <cell r="X86">
            <v>20583.144529029323</v>
          </cell>
          <cell r="Y86">
            <v>20583.144529029327</v>
          </cell>
          <cell r="Z86">
            <v>20583.144529029327</v>
          </cell>
          <cell r="AA86">
            <v>20583.144529029327</v>
          </cell>
          <cell r="AB86">
            <v>20583.144529029327</v>
          </cell>
          <cell r="AC86">
            <v>20583.144529029327</v>
          </cell>
          <cell r="AD86">
            <v>20583.144529029327</v>
          </cell>
          <cell r="AE86">
            <v>20583.144529029327</v>
          </cell>
          <cell r="AF86">
            <v>20583.144529029327</v>
          </cell>
          <cell r="AG86">
            <v>20583.144529029323</v>
          </cell>
          <cell r="AH86">
            <v>20583.144529029323</v>
          </cell>
          <cell r="AI86">
            <v>20583.144529029323</v>
          </cell>
          <cell r="AJ86">
            <v>20583.144529029323</v>
          </cell>
          <cell r="AK86">
            <v>20583.144529029323</v>
          </cell>
          <cell r="AL86">
            <v>20583.144529029323</v>
          </cell>
        </row>
        <row r="87">
          <cell r="C87">
            <v>262</v>
          </cell>
          <cell r="D87" t="str">
            <v>less depreciation (project assets)</v>
          </cell>
          <cell r="E87" t="str">
            <v>Th EUR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-2115.3554198549045</v>
          </cell>
          <cell r="K87">
            <v>-4181.5165276201606</v>
          </cell>
          <cell r="L87">
            <v>-6223.4633144541285</v>
          </cell>
          <cell r="M87">
            <v>-8257.4732757635302</v>
          </cell>
          <cell r="N87">
            <v>-10291.572264514663</v>
          </cell>
          <cell r="O87">
            <v>-12349.886717417598</v>
          </cell>
          <cell r="P87">
            <v>-14408.201170320532</v>
          </cell>
          <cell r="Q87">
            <v>-16466.515623223466</v>
          </cell>
          <cell r="R87">
            <v>-18524.830076126396</v>
          </cell>
          <cell r="S87">
            <v>-20583.144529029327</v>
          </cell>
          <cell r="T87">
            <v>-20583.144529029327</v>
          </cell>
          <cell r="U87">
            <v>-20583.144529029327</v>
          </cell>
          <cell r="V87">
            <v>-20583.144529029327</v>
          </cell>
          <cell r="W87">
            <v>-20583.144529029327</v>
          </cell>
          <cell r="X87">
            <v>-20583.144529029323</v>
          </cell>
          <cell r="Y87">
            <v>-20583.144529029327</v>
          </cell>
          <cell r="Z87">
            <v>-20583.144529029327</v>
          </cell>
          <cell r="AA87">
            <v>-20583.144529029327</v>
          </cell>
          <cell r="AB87">
            <v>-20583.144529029327</v>
          </cell>
          <cell r="AC87">
            <v>-20583.144529029327</v>
          </cell>
          <cell r="AD87">
            <v>-20583.144529029327</v>
          </cell>
          <cell r="AE87">
            <v>-20583.144529029327</v>
          </cell>
          <cell r="AF87">
            <v>-20583.144529029327</v>
          </cell>
          <cell r="AG87">
            <v>-20583.144529029323</v>
          </cell>
          <cell r="AH87">
            <v>-20583.144529029323</v>
          </cell>
          <cell r="AI87">
            <v>-20583.144529029323</v>
          </cell>
          <cell r="AJ87">
            <v>-20583.144529029323</v>
          </cell>
          <cell r="AK87">
            <v>-20583.144529029323</v>
          </cell>
          <cell r="AL87">
            <v>-20583.144529029323</v>
          </cell>
        </row>
        <row r="88">
          <cell r="C88">
            <v>263</v>
          </cell>
          <cell r="D88" t="str">
            <v>Gross fixet assets (other CAPEX)</v>
          </cell>
          <cell r="E88" t="str">
            <v>Th EUR</v>
          </cell>
          <cell r="F88">
            <v>0</v>
          </cell>
          <cell r="G88">
            <v>0</v>
          </cell>
          <cell r="H88">
            <v>0</v>
          </cell>
          <cell r="I88">
            <v>1079.0269467386618</v>
          </cell>
          <cell r="J88">
            <v>1062.3624379087209</v>
          </cell>
          <cell r="K88">
            <v>1050.0093863051313</v>
          </cell>
          <cell r="L88">
            <v>1303.4707147120055</v>
          </cell>
          <cell r="M88">
            <v>1297.1123209817033</v>
          </cell>
          <cell r="N88">
            <v>6342.2928538403121</v>
          </cell>
          <cell r="O88">
            <v>6342.2928538403121</v>
          </cell>
          <cell r="P88">
            <v>6451.5399252506149</v>
          </cell>
          <cell r="Q88">
            <v>10017.673869451888</v>
          </cell>
          <cell r="R88">
            <v>10017.673869451888</v>
          </cell>
          <cell r="S88">
            <v>13589.081024127378</v>
          </cell>
          <cell r="T88">
            <v>13589.081024127378</v>
          </cell>
          <cell r="U88">
            <v>13589.081024127378</v>
          </cell>
          <cell r="V88">
            <v>13944.500868811852</v>
          </cell>
          <cell r="W88">
            <v>13944.500868811852</v>
          </cell>
          <cell r="X88">
            <v>19773.85041793442</v>
          </cell>
          <cell r="Y88">
            <v>23843.344404913285</v>
          </cell>
          <cell r="Z88">
            <v>23843.344404913285</v>
          </cell>
          <cell r="AA88">
            <v>23956.540239795726</v>
          </cell>
          <cell r="AB88">
            <v>23956.540239795726</v>
          </cell>
          <cell r="AC88">
            <v>29793.954360181782</v>
          </cell>
          <cell r="AD88">
            <v>30090.261029856789</v>
          </cell>
          <cell r="AE88">
            <v>30090.261029856789</v>
          </cell>
          <cell r="AF88">
            <v>30090.261029856789</v>
          </cell>
          <cell r="AG88">
            <v>30090.261029856782</v>
          </cell>
          <cell r="AH88">
            <v>30090.261029856782</v>
          </cell>
          <cell r="AI88">
            <v>30090.261029856782</v>
          </cell>
          <cell r="AJ88">
            <v>30090.261029856782</v>
          </cell>
          <cell r="AK88">
            <v>30090.261029856782</v>
          </cell>
          <cell r="AL88">
            <v>30090.261029856782</v>
          </cell>
        </row>
        <row r="89">
          <cell r="C89">
            <v>264</v>
          </cell>
          <cell r="D89" t="str">
            <v>less depreciation (other CAPEX)</v>
          </cell>
          <cell r="E89" t="str">
            <v>Th EUR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-106.23624379087209</v>
          </cell>
          <cell r="K89">
            <v>-210.00187726102624</v>
          </cell>
          <cell r="L89">
            <v>-312.55143211028224</v>
          </cell>
          <cell r="M89">
            <v>-440.73802307620736</v>
          </cell>
          <cell r="N89">
            <v>-568.77638345832395</v>
          </cell>
          <cell r="O89">
            <v>-1203.0056688423551</v>
          </cell>
          <cell r="P89">
            <v>-1837.234954226386</v>
          </cell>
          <cell r="Q89">
            <v>-2482.3889467514477</v>
          </cell>
          <cell r="R89">
            <v>-3484.1563336966365</v>
          </cell>
          <cell r="S89">
            <v>-4485.9237206418275</v>
          </cell>
          <cell r="T89">
            <v>-5844.8318230545638</v>
          </cell>
          <cell r="U89">
            <v>-7203.7399254673028</v>
          </cell>
          <cell r="V89">
            <v>-8562.6480278800409</v>
          </cell>
          <cell r="W89">
            <v>-9957.0981147612256</v>
          </cell>
          <cell r="X89">
            <v>-11351.548201642408</v>
          </cell>
          <cell r="Y89">
            <v>-13328.933243435855</v>
          </cell>
          <cell r="Z89">
            <v>-15713.267683927181</v>
          </cell>
          <cell r="AA89">
            <v>-18097.602124418507</v>
          </cell>
          <cell r="AB89">
            <v>-20493.256148398083</v>
          </cell>
          <cell r="AC89">
            <v>-22888.910172377658</v>
          </cell>
          <cell r="AD89">
            <v>-25868.305608395836</v>
          </cell>
          <cell r="AE89">
            <v>-28877.331711381517</v>
          </cell>
          <cell r="AF89">
            <v>-30090.261029856789</v>
          </cell>
          <cell r="AG89">
            <v>-30090.261029856782</v>
          </cell>
          <cell r="AH89">
            <v>-30090.261029856782</v>
          </cell>
          <cell r="AI89">
            <v>-30090.261029856782</v>
          </cell>
          <cell r="AJ89">
            <v>-30090.261029856782</v>
          </cell>
          <cell r="AK89">
            <v>-30090.261029856782</v>
          </cell>
          <cell r="AL89">
            <v>-30090.261029856782</v>
          </cell>
        </row>
        <row r="90">
          <cell r="C90">
            <v>265</v>
          </cell>
          <cell r="D90" t="str">
            <v>NET FIXED ASSETS</v>
          </cell>
          <cell r="E90" t="str">
            <v>Th EUR</v>
          </cell>
          <cell r="F90">
            <v>23417.133611002908</v>
          </cell>
          <cell r="G90">
            <v>21630.868656149021</v>
          </cell>
          <cell r="H90">
            <v>20120</v>
          </cell>
          <cell r="I90">
            <v>41204.666107120946</v>
          </cell>
          <cell r="J90">
            <v>37400.179743067514</v>
          </cell>
          <cell r="K90">
            <v>33834.011682473567</v>
          </cell>
          <cell r="L90">
            <v>30725.430293964135</v>
          </cell>
          <cell r="M90">
            <v>27457.755896189963</v>
          </cell>
          <cell r="N90">
            <v>29317.567840852724</v>
          </cell>
          <cell r="O90">
            <v>25704.018244365481</v>
          </cell>
          <cell r="P90">
            <v>22199.715719288532</v>
          </cell>
          <cell r="Q90">
            <v>22141.375359861533</v>
          </cell>
          <cell r="R90">
            <v>18160.287661813127</v>
          </cell>
          <cell r="S90">
            <v>17750.607118440224</v>
          </cell>
          <cell r="T90">
            <v>15470.693157827205</v>
          </cell>
          <cell r="U90">
            <v>13190.779197214182</v>
          </cell>
          <cell r="V90">
            <v>11266.285081285638</v>
          </cell>
          <cell r="W90">
            <v>8950.8291362041637</v>
          </cell>
          <cell r="X90">
            <v>12464.722740245268</v>
          </cell>
          <cell r="Y90">
            <v>13635.825827230405</v>
          </cell>
          <cell r="Z90">
            <v>10330.485528538797</v>
          </cell>
          <cell r="AA90">
            <v>7138.3410647296296</v>
          </cell>
          <cell r="AB90">
            <v>3821.681182549768</v>
          </cell>
          <cell r="AC90">
            <v>6905.0441878041238</v>
          </cell>
          <cell r="AD90">
            <v>4221.9554214609525</v>
          </cell>
          <cell r="AE90">
            <v>1212.9293184752714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C91">
            <v>266</v>
          </cell>
          <cell r="D91" t="str">
            <v>Stocks</v>
          </cell>
          <cell r="E91" t="str">
            <v>Th EUR</v>
          </cell>
          <cell r="F91">
            <v>149.82171216252658</v>
          </cell>
          <cell r="G91">
            <v>162.92394167322885</v>
          </cell>
          <cell r="H91">
            <v>187.5</v>
          </cell>
          <cell r="I91">
            <v>497.27693963513673</v>
          </cell>
          <cell r="J91">
            <v>639.98447453378651</v>
          </cell>
          <cell r="K91">
            <v>673.38947126092762</v>
          </cell>
          <cell r="L91">
            <v>780.05386888720079</v>
          </cell>
          <cell r="M91">
            <v>802.38941612008136</v>
          </cell>
          <cell r="N91">
            <v>822.92573439685532</v>
          </cell>
          <cell r="O91">
            <v>843.44663097793159</v>
          </cell>
          <cell r="P91">
            <v>863.8712864955944</v>
          </cell>
          <cell r="Q91">
            <v>895.825354799092</v>
          </cell>
          <cell r="R91">
            <v>919.30769498568964</v>
          </cell>
          <cell r="S91">
            <v>924.36728752580564</v>
          </cell>
          <cell r="T91">
            <v>946.39725599700387</v>
          </cell>
          <cell r="U91">
            <v>969.6986984399789</v>
          </cell>
          <cell r="V91">
            <v>993.62808805063514</v>
          </cell>
          <cell r="W91">
            <v>1018.0015148408089</v>
          </cell>
          <cell r="X91">
            <v>1042.9047496150224</v>
          </cell>
          <cell r="Y91">
            <v>1065.6705166638008</v>
          </cell>
          <cell r="Z91">
            <v>1095.0962722869401</v>
          </cell>
          <cell r="AA91">
            <v>1126.1626628869703</v>
          </cell>
          <cell r="AB91">
            <v>1156.2675444976767</v>
          </cell>
          <cell r="AC91">
            <v>1187.3853526853752</v>
          </cell>
          <cell r="AD91">
            <v>1219.5160754957312</v>
          </cell>
          <cell r="AE91">
            <v>984.57480391993738</v>
          </cell>
          <cell r="AF91">
            <v>1015.9274950901716</v>
          </cell>
          <cell r="AG91">
            <v>1048.4636184775877</v>
          </cell>
          <cell r="AH91">
            <v>1082.167384075326</v>
          </cell>
          <cell r="AI91">
            <v>1116.8812808302516</v>
          </cell>
          <cell r="AJ91">
            <v>1152.838939265414</v>
          </cell>
          <cell r="AK91">
            <v>1190.167427043556</v>
          </cell>
          <cell r="AL91">
            <v>1044.6379198572592</v>
          </cell>
        </row>
        <row r="92">
          <cell r="C92">
            <v>267</v>
          </cell>
          <cell r="D92" t="str">
            <v>Accounts receivable and other current assets</v>
          </cell>
          <cell r="E92" t="str">
            <v>Th EUR</v>
          </cell>
          <cell r="F92">
            <v>4494.6513648757982</v>
          </cell>
          <cell r="G92">
            <v>3665.7886876476496</v>
          </cell>
          <cell r="H92">
            <v>3125</v>
          </cell>
          <cell r="I92">
            <v>2848.091125889609</v>
          </cell>
          <cell r="J92">
            <v>2827.8071188487156</v>
          </cell>
          <cell r="K92">
            <v>2956.7353510243524</v>
          </cell>
          <cell r="L92">
            <v>3079.6846919702111</v>
          </cell>
          <cell r="M92">
            <v>3151.2061118174561</v>
          </cell>
          <cell r="N92">
            <v>3219.8247627799024</v>
          </cell>
          <cell r="O92">
            <v>3253.6355849578313</v>
          </cell>
          <cell r="P92">
            <v>3284.7019119692586</v>
          </cell>
          <cell r="Q92">
            <v>3320.1797272316799</v>
          </cell>
          <cell r="R92">
            <v>3357.0987783821238</v>
          </cell>
          <cell r="S92">
            <v>3386.5401655501605</v>
          </cell>
          <cell r="T92">
            <v>3411.1518241331441</v>
          </cell>
          <cell r="U92">
            <v>3435.6754458142341</v>
          </cell>
          <cell r="V92">
            <v>3469.3823687363165</v>
          </cell>
          <cell r="W92">
            <v>3504.2297747069665</v>
          </cell>
          <cell r="X92">
            <v>3539.8567196121526</v>
          </cell>
          <cell r="Y92">
            <v>3574.9173682038918</v>
          </cell>
          <cell r="Z92">
            <v>3612.4368168276746</v>
          </cell>
          <cell r="AA92">
            <v>3652.9556679533525</v>
          </cell>
          <cell r="AB92">
            <v>3697.0462214991703</v>
          </cell>
          <cell r="AC92">
            <v>3741.9602406264048</v>
          </cell>
          <cell r="AD92">
            <v>3787.3922347626681</v>
          </cell>
          <cell r="AE92">
            <v>3703.8351010148335</v>
          </cell>
          <cell r="AF92">
            <v>3620.3922769851665</v>
          </cell>
          <cell r="AG92">
            <v>3537.1467479030016</v>
          </cell>
          <cell r="AH92">
            <v>3584.6418035786251</v>
          </cell>
          <cell r="AI92">
            <v>3633.7726459721293</v>
          </cell>
          <cell r="AJ92">
            <v>3684.5686354222021</v>
          </cell>
          <cell r="AK92">
            <v>3737.1286563334106</v>
          </cell>
          <cell r="AL92">
            <v>3701.9702206598868</v>
          </cell>
        </row>
        <row r="93">
          <cell r="C93">
            <v>268</v>
          </cell>
          <cell r="D93" t="str">
            <v>Cash in hand</v>
          </cell>
          <cell r="E93" t="str">
            <v>Th EUR</v>
          </cell>
          <cell r="F93">
            <v>299.64342432505316</v>
          </cell>
          <cell r="G93">
            <v>325.84788334645771</v>
          </cell>
          <cell r="H93">
            <v>375</v>
          </cell>
          <cell r="I93">
            <v>1989.1077585405469</v>
          </cell>
          <cell r="J93">
            <v>5259.8298214193801</v>
          </cell>
          <cell r="K93">
            <v>9511.0548540614418</v>
          </cell>
          <cell r="L93">
            <v>15641.227444973039</v>
          </cell>
          <cell r="M93">
            <v>21640.614758230087</v>
          </cell>
          <cell r="N93">
            <v>22651.979579018429</v>
          </cell>
          <cell r="O93">
            <v>27221.46061315143</v>
          </cell>
          <cell r="P93">
            <v>32389.402950008272</v>
          </cell>
          <cell r="Q93">
            <v>35051.771719687109</v>
          </cell>
          <cell r="R93">
            <v>41286.646924549219</v>
          </cell>
          <cell r="S93">
            <v>43803.079261345694</v>
          </cell>
          <cell r="T93">
            <v>50195.92751577781</v>
          </cell>
          <cell r="U93">
            <v>56764.792306490068</v>
          </cell>
          <cell r="V93">
            <v>63199.711429338233</v>
          </cell>
          <cell r="W93">
            <v>70216.022660499875</v>
          </cell>
          <cell r="X93">
            <v>71647.200265357227</v>
          </cell>
          <cell r="Y93">
            <v>75046.397490467381</v>
          </cell>
          <cell r="Z93">
            <v>82965.673740079787</v>
          </cell>
          <cell r="AA93">
            <v>91186.728118129278</v>
          </cell>
          <cell r="AB93">
            <v>99796.298027752637</v>
          </cell>
          <cell r="AC93">
            <v>103081.70569029993</v>
          </cell>
          <cell r="AD93">
            <v>112084.11031991555</v>
          </cell>
          <cell r="AE93">
            <v>133298.84221439355</v>
          </cell>
          <cell r="AF93">
            <v>152582.43572181926</v>
          </cell>
          <cell r="AG93">
            <v>172022.38689270831</v>
          </cell>
          <cell r="AH93">
            <v>191781.91102202624</v>
          </cell>
          <cell r="AI93">
            <v>212142.24702331281</v>
          </cell>
          <cell r="AJ93">
            <v>233158.91213233134</v>
          </cell>
          <cell r="AK93">
            <v>254857.4790280918</v>
          </cell>
          <cell r="AL93">
            <v>272685.16481590265</v>
          </cell>
        </row>
        <row r="94">
          <cell r="C94">
            <v>269</v>
          </cell>
          <cell r="D94" t="str">
            <v>CURRENT ASSETS</v>
          </cell>
          <cell r="E94" t="str">
            <v>Th EUR</v>
          </cell>
          <cell r="F94">
            <v>4944.1165013633781</v>
          </cell>
          <cell r="G94">
            <v>4154.5605126673363</v>
          </cell>
          <cell r="H94">
            <v>3687.5</v>
          </cell>
          <cell r="I94">
            <v>5334.4758240652927</v>
          </cell>
          <cell r="J94">
            <v>8727.6214148018826</v>
          </cell>
          <cell r="K94">
            <v>13141.179676346721</v>
          </cell>
          <cell r="L94">
            <v>19500.966005830451</v>
          </cell>
          <cell r="M94">
            <v>25594.210286167625</v>
          </cell>
          <cell r="N94">
            <v>26694.730076195185</v>
          </cell>
          <cell r="O94">
            <v>31318.542829087193</v>
          </cell>
          <cell r="P94">
            <v>36537.976148473128</v>
          </cell>
          <cell r="Q94">
            <v>39267.776801717882</v>
          </cell>
          <cell r="R94">
            <v>45563.053397917029</v>
          </cell>
          <cell r="S94">
            <v>48113.986714421662</v>
          </cell>
          <cell r="T94">
            <v>54553.47659590796</v>
          </cell>
          <cell r="U94">
            <v>61170.166450744284</v>
          </cell>
          <cell r="V94">
            <v>67662.721886125189</v>
          </cell>
          <cell r="W94">
            <v>74738.253950047656</v>
          </cell>
          <cell r="X94">
            <v>76229.961734584402</v>
          </cell>
          <cell r="Y94">
            <v>79686.985375335076</v>
          </cell>
          <cell r="Z94">
            <v>87673.206829194402</v>
          </cell>
          <cell r="AA94">
            <v>95965.846448969605</v>
          </cell>
          <cell r="AB94">
            <v>104649.61179374949</v>
          </cell>
          <cell r="AC94">
            <v>108011.05128361171</v>
          </cell>
          <cell r="AD94">
            <v>117091.01863017394</v>
          </cell>
          <cell r="AE94">
            <v>137987.2521193283</v>
          </cell>
          <cell r="AF94">
            <v>157218.7554938946</v>
          </cell>
          <cell r="AG94">
            <v>176607.99725908891</v>
          </cell>
          <cell r="AH94">
            <v>196448.72020968018</v>
          </cell>
          <cell r="AI94">
            <v>216892.9009501152</v>
          </cell>
          <cell r="AJ94">
            <v>237996.31970701896</v>
          </cell>
          <cell r="AK94">
            <v>259784.77511146877</v>
          </cell>
          <cell r="AL94">
            <v>277431.77295641979</v>
          </cell>
        </row>
        <row r="95">
          <cell r="C95">
            <v>270</v>
          </cell>
          <cell r="D95" t="str">
            <v>TOTAL ASSETS</v>
          </cell>
          <cell r="E95" t="str">
            <v>Th EUR</v>
          </cell>
          <cell r="F95">
            <v>28361.250112366288</v>
          </cell>
          <cell r="G95">
            <v>25785.429168816358</v>
          </cell>
          <cell r="H95">
            <v>23807.5</v>
          </cell>
          <cell r="I95">
            <v>46539.141931186241</v>
          </cell>
          <cell r="J95">
            <v>46127.801157869399</v>
          </cell>
          <cell r="K95">
            <v>46975.191358820288</v>
          </cell>
          <cell r="L95">
            <v>50226.396299794586</v>
          </cell>
          <cell r="M95">
            <v>53051.966182357588</v>
          </cell>
          <cell r="N95">
            <v>56012.297917047908</v>
          </cell>
          <cell r="O95">
            <v>57022.561073452671</v>
          </cell>
          <cell r="P95">
            <v>58737.691867761663</v>
          </cell>
          <cell r="Q95">
            <v>61409.152161579419</v>
          </cell>
          <cell r="R95">
            <v>63723.341059730155</v>
          </cell>
          <cell r="S95">
            <v>65864.593832861894</v>
          </cell>
          <cell r="T95">
            <v>70024.169753735157</v>
          </cell>
          <cell r="U95">
            <v>74360.945647958462</v>
          </cell>
          <cell r="V95">
            <v>78929.006967410824</v>
          </cell>
          <cell r="W95">
            <v>83689.08308625182</v>
          </cell>
          <cell r="X95">
            <v>88694.684474829672</v>
          </cell>
          <cell r="Y95">
            <v>93322.811202565485</v>
          </cell>
          <cell r="Z95">
            <v>98003.692357733205</v>
          </cell>
          <cell r="AA95">
            <v>103104.18751369923</v>
          </cell>
          <cell r="AB95">
            <v>108471.29297629926</v>
          </cell>
          <cell r="AC95">
            <v>114916.09547141584</v>
          </cell>
          <cell r="AD95">
            <v>121312.9740516349</v>
          </cell>
          <cell r="AE95">
            <v>139200.18143780358</v>
          </cell>
          <cell r="AF95">
            <v>157218.7554938946</v>
          </cell>
          <cell r="AG95">
            <v>176607.99725908891</v>
          </cell>
          <cell r="AH95">
            <v>196448.72020968018</v>
          </cell>
          <cell r="AI95">
            <v>216892.9009501152</v>
          </cell>
          <cell r="AJ95">
            <v>237996.31970701896</v>
          </cell>
          <cell r="AK95">
            <v>259784.77511146877</v>
          </cell>
          <cell r="AL95">
            <v>277431.77295641979</v>
          </cell>
        </row>
        <row r="96">
          <cell r="C96">
            <v>271</v>
          </cell>
          <cell r="D96" t="str">
            <v>Shareholders' contributions</v>
          </cell>
          <cell r="E96" t="str">
            <v>Th EUR</v>
          </cell>
          <cell r="F96">
            <v>29964.34243250532</v>
          </cell>
          <cell r="G96">
            <v>27153.990278871479</v>
          </cell>
          <cell r="H96">
            <v>25000</v>
          </cell>
          <cell r="I96">
            <v>24355.91603053435</v>
          </cell>
          <cell r="J96">
            <v>23979.762887205634</v>
          </cell>
          <cell r="K96">
            <v>23700.928435028825</v>
          </cell>
          <cell r="L96">
            <v>23516.485412188136</v>
          </cell>
          <cell r="M96">
            <v>23401.770849201854</v>
          </cell>
          <cell r="N96">
            <v>23333.143955215928</v>
          </cell>
          <cell r="O96">
            <v>23333.143955215928</v>
          </cell>
          <cell r="P96">
            <v>23333.143955215928</v>
          </cell>
          <cell r="Q96">
            <v>23333.143955215928</v>
          </cell>
          <cell r="R96">
            <v>23333.143955215928</v>
          </cell>
          <cell r="S96">
            <v>23333.143955215932</v>
          </cell>
          <cell r="T96">
            <v>23333.143955215932</v>
          </cell>
          <cell r="U96">
            <v>23333.143955215932</v>
          </cell>
          <cell r="V96">
            <v>23333.143955215932</v>
          </cell>
          <cell r="W96">
            <v>23333.143955215932</v>
          </cell>
          <cell r="X96">
            <v>23333.143955215928</v>
          </cell>
          <cell r="Y96">
            <v>23333.143955215932</v>
          </cell>
          <cell r="Z96">
            <v>23333.143955215932</v>
          </cell>
          <cell r="AA96">
            <v>23333.143955215932</v>
          </cell>
          <cell r="AB96">
            <v>23333.143955215932</v>
          </cell>
          <cell r="AC96">
            <v>23333.143955215932</v>
          </cell>
          <cell r="AD96">
            <v>23333.143955215932</v>
          </cell>
          <cell r="AE96">
            <v>23333.143955215932</v>
          </cell>
          <cell r="AF96">
            <v>23333.143955215932</v>
          </cell>
          <cell r="AG96">
            <v>23333.143955215928</v>
          </cell>
          <cell r="AH96">
            <v>23333.143955215928</v>
          </cell>
          <cell r="AI96">
            <v>23333.143955215928</v>
          </cell>
          <cell r="AJ96">
            <v>23333.143955215928</v>
          </cell>
          <cell r="AK96">
            <v>23333.143955215928</v>
          </cell>
          <cell r="AL96">
            <v>23333.143955215928</v>
          </cell>
        </row>
        <row r="97">
          <cell r="C97">
            <v>272</v>
          </cell>
          <cell r="D97" t="str">
            <v>Retained earnings</v>
          </cell>
          <cell r="E97" t="str">
            <v>Th EUR</v>
          </cell>
          <cell r="F97">
            <v>-2232.3435112216462</v>
          </cell>
          <cell r="G97">
            <v>-2025.6876748038123</v>
          </cell>
          <cell r="H97">
            <v>-1882.5</v>
          </cell>
          <cell r="I97">
            <v>1749.2096620904149</v>
          </cell>
          <cell r="J97">
            <v>3915.0130810344622</v>
          </cell>
          <cell r="K97">
            <v>6534.9841066390427</v>
          </cell>
          <cell r="L97">
            <v>10843.83889394106</v>
          </cell>
          <cell r="M97">
            <v>15279.619702684176</v>
          </cell>
          <cell r="N97">
            <v>19866.82088631847</v>
          </cell>
          <cell r="O97">
            <v>22957.297796439598</v>
          </cell>
          <cell r="P97">
            <v>26208.78565692202</v>
          </cell>
          <cell r="Q97">
            <v>30209.458827959697</v>
          </cell>
          <cell r="R97">
            <v>34140.230332236388</v>
          </cell>
          <cell r="S97">
            <v>37952.723356378236</v>
          </cell>
          <cell r="T97">
            <v>42092.191616165197</v>
          </cell>
          <cell r="U97">
            <v>46448.866487949315</v>
          </cell>
          <cell r="V97">
            <v>51038.122158589897</v>
          </cell>
          <cell r="W97">
            <v>55834.611811756964</v>
          </cell>
          <cell r="X97">
            <v>60872.804639884285</v>
          </cell>
          <cell r="Y97">
            <v>65694.503811974471</v>
          </cell>
          <cell r="Z97">
            <v>70500.227574965669</v>
          </cell>
          <cell r="AA97">
            <v>75624.22449413604</v>
          </cell>
          <cell r="AB97">
            <v>81036.723166933501</v>
          </cell>
          <cell r="AC97">
            <v>87182.593403424427</v>
          </cell>
          <cell r="AD97">
            <v>93469.64429488458</v>
          </cell>
          <cell r="AE97">
            <v>108881.64469896699</v>
          </cell>
          <cell r="AF97">
            <v>126216.80951491847</v>
          </cell>
          <cell r="AG97">
            <v>145055.66188593575</v>
          </cell>
          <cell r="AH97">
            <v>164600.96832152724</v>
          </cell>
          <cell r="AI97">
            <v>184773.33631968696</v>
          </cell>
          <cell r="AJ97">
            <v>205595.2107119032</v>
          </cell>
          <cell r="AK97">
            <v>227091.37967584751</v>
          </cell>
          <cell r="AL97">
            <v>245897.61588869858</v>
          </cell>
        </row>
        <row r="98">
          <cell r="C98">
            <v>273</v>
          </cell>
          <cell r="D98" t="str">
            <v>EQUITY</v>
          </cell>
          <cell r="E98" t="str">
            <v>Th EUR</v>
          </cell>
          <cell r="F98">
            <v>27731.998921283674</v>
          </cell>
          <cell r="G98">
            <v>25128.302604067667</v>
          </cell>
          <cell r="H98">
            <v>23117.5</v>
          </cell>
          <cell r="I98">
            <v>26105.125692624766</v>
          </cell>
          <cell r="J98">
            <v>27894.775968240097</v>
          </cell>
          <cell r="K98">
            <v>30235.912541667869</v>
          </cell>
          <cell r="L98">
            <v>34360.324306129194</v>
          </cell>
          <cell r="M98">
            <v>38681.390551886027</v>
          </cell>
          <cell r="N98">
            <v>43199.964841534398</v>
          </cell>
          <cell r="O98">
            <v>46290.441751655526</v>
          </cell>
          <cell r="P98">
            <v>49541.929612137945</v>
          </cell>
          <cell r="Q98">
            <v>53542.602783175622</v>
          </cell>
          <cell r="R98">
            <v>57473.374287452316</v>
          </cell>
          <cell r="S98">
            <v>61285.867311594164</v>
          </cell>
          <cell r="T98">
            <v>65425.335571381132</v>
          </cell>
          <cell r="U98">
            <v>69782.010443165243</v>
          </cell>
          <cell r="V98">
            <v>74371.266113805832</v>
          </cell>
          <cell r="W98">
            <v>79167.755766972899</v>
          </cell>
          <cell r="X98">
            <v>84205.948595100213</v>
          </cell>
          <cell r="Y98">
            <v>89027.647767190399</v>
          </cell>
          <cell r="Z98">
            <v>93833.371530181597</v>
          </cell>
          <cell r="AA98">
            <v>98957.368449351969</v>
          </cell>
          <cell r="AB98">
            <v>104369.86712214943</v>
          </cell>
          <cell r="AC98">
            <v>110515.73735864036</v>
          </cell>
          <cell r="AD98">
            <v>116802.78825010051</v>
          </cell>
          <cell r="AE98">
            <v>132214.78865418292</v>
          </cell>
          <cell r="AF98">
            <v>149549.95347013441</v>
          </cell>
          <cell r="AG98">
            <v>168388.80584115168</v>
          </cell>
          <cell r="AH98">
            <v>187934.11227674317</v>
          </cell>
          <cell r="AI98">
            <v>208106.48027490289</v>
          </cell>
          <cell r="AJ98">
            <v>228928.35466711913</v>
          </cell>
          <cell r="AK98">
            <v>250424.52363106344</v>
          </cell>
          <cell r="AL98">
            <v>269230.75984391454</v>
          </cell>
        </row>
        <row r="99">
          <cell r="C99">
            <v>274</v>
          </cell>
          <cell r="D99" t="str">
            <v>Investment grants</v>
          </cell>
          <cell r="E99" t="str">
            <v>Th EUR</v>
          </cell>
          <cell r="F99">
            <v>44.946513648757978</v>
          </cell>
          <cell r="G99">
            <v>43.446384446194365</v>
          </cell>
          <cell r="H99">
            <v>45</v>
          </cell>
          <cell r="I99">
            <v>15914.819655693063</v>
          </cell>
          <cell r="J99">
            <v>15669.030935141818</v>
          </cell>
          <cell r="K99">
            <v>15486.832901012262</v>
          </cell>
          <cell r="L99">
            <v>15366.31280061528</v>
          </cell>
          <cell r="M99">
            <v>15291.355177197649</v>
          </cell>
          <cell r="N99">
            <v>15246.512493393551</v>
          </cell>
          <cell r="O99">
            <v>15246.512493393551</v>
          </cell>
          <cell r="P99">
            <v>15246.512493393551</v>
          </cell>
          <cell r="Q99">
            <v>15246.512493393551</v>
          </cell>
          <cell r="R99">
            <v>15246.512493393551</v>
          </cell>
          <cell r="S99">
            <v>15246.512493393553</v>
          </cell>
          <cell r="T99">
            <v>15246.512493393553</v>
          </cell>
          <cell r="U99">
            <v>15246.512493393553</v>
          </cell>
          <cell r="V99">
            <v>15246.512493393553</v>
          </cell>
          <cell r="W99">
            <v>15246.512493393553</v>
          </cell>
          <cell r="X99">
            <v>15246.512493393551</v>
          </cell>
          <cell r="Y99">
            <v>15246.512493393553</v>
          </cell>
          <cell r="Z99">
            <v>15246.512493393553</v>
          </cell>
          <cell r="AA99">
            <v>15246.512493393553</v>
          </cell>
          <cell r="AB99">
            <v>15246.512493393553</v>
          </cell>
          <cell r="AC99">
            <v>15246.512493393553</v>
          </cell>
          <cell r="AD99">
            <v>15246.512493393553</v>
          </cell>
          <cell r="AE99">
            <v>15246.512493393553</v>
          </cell>
          <cell r="AF99">
            <v>15246.512493393553</v>
          </cell>
          <cell r="AG99">
            <v>15246.512493393551</v>
          </cell>
          <cell r="AH99">
            <v>15246.512493393551</v>
          </cell>
          <cell r="AI99">
            <v>15246.512493393551</v>
          </cell>
          <cell r="AJ99">
            <v>15246.512493393551</v>
          </cell>
          <cell r="AK99">
            <v>15246.512493393551</v>
          </cell>
          <cell r="AL99">
            <v>15246.512493393551</v>
          </cell>
        </row>
        <row r="100">
          <cell r="C100">
            <v>275</v>
          </cell>
          <cell r="D100" t="str">
            <v>less transfers to income statement</v>
          </cell>
          <cell r="E100" t="str">
            <v>Th EUR</v>
          </cell>
          <cell r="F100">
            <v>0</v>
          </cell>
          <cell r="G100">
            <v>0</v>
          </cell>
          <cell r="H100">
            <v>0</v>
          </cell>
          <cell r="I100">
            <v>-4.3840648854961826</v>
          </cell>
          <cell r="J100">
            <v>-1571.2194508338789</v>
          </cell>
          <cell r="K100">
            <v>-3101.6327473207575</v>
          </cell>
          <cell r="L100">
            <v>-4614.1268075587786</v>
          </cell>
          <cell r="M100">
            <v>-6120.7543896319157</v>
          </cell>
          <cell r="N100">
            <v>-7627.4562126087148</v>
          </cell>
          <cell r="O100">
            <v>-9152.1074619480714</v>
          </cell>
          <cell r="P100">
            <v>-10676.758711287424</v>
          </cell>
          <cell r="Q100">
            <v>-12201.409960626779</v>
          </cell>
          <cell r="R100">
            <v>-13726.061209966134</v>
          </cell>
          <cell r="S100">
            <v>-15246.512493393553</v>
          </cell>
          <cell r="T100">
            <v>-15246.512493393553</v>
          </cell>
          <cell r="U100">
            <v>-15246.512493393553</v>
          </cell>
          <cell r="V100">
            <v>-15246.512493393553</v>
          </cell>
          <cell r="W100">
            <v>-15246.512493393553</v>
          </cell>
          <cell r="X100">
            <v>-15246.512493393551</v>
          </cell>
          <cell r="Y100">
            <v>-15246.512493393553</v>
          </cell>
          <cell r="Z100">
            <v>-15246.512493393553</v>
          </cell>
          <cell r="AA100">
            <v>-15246.512493393553</v>
          </cell>
          <cell r="AB100">
            <v>-15246.512493393553</v>
          </cell>
          <cell r="AC100">
            <v>-15246.512493393553</v>
          </cell>
          <cell r="AD100">
            <v>-15246.512493393553</v>
          </cell>
          <cell r="AE100">
            <v>-15246.512493393553</v>
          </cell>
          <cell r="AF100">
            <v>-15246.512493393553</v>
          </cell>
          <cell r="AG100">
            <v>-15246.512493393551</v>
          </cell>
          <cell r="AH100">
            <v>-15246.512493393551</v>
          </cell>
          <cell r="AI100">
            <v>-15246.512493393551</v>
          </cell>
          <cell r="AJ100">
            <v>-15246.512493393551</v>
          </cell>
          <cell r="AK100">
            <v>-15246.512493393551</v>
          </cell>
          <cell r="AL100">
            <v>-15246.512493393551</v>
          </cell>
        </row>
        <row r="101">
          <cell r="C101">
            <v>276</v>
          </cell>
          <cell r="D101" t="str">
            <v>Loans</v>
          </cell>
          <cell r="E101" t="str">
            <v>Th EUR</v>
          </cell>
          <cell r="F101">
            <v>0</v>
          </cell>
          <cell r="G101">
            <v>0</v>
          </cell>
          <cell r="H101">
            <v>0</v>
          </cell>
          <cell r="I101">
            <v>2104.3461955500002</v>
          </cell>
          <cell r="J101">
            <v>2104.3461955500002</v>
          </cell>
          <cell r="K101">
            <v>2104.3461955500002</v>
          </cell>
          <cell r="L101">
            <v>2104.3461955500002</v>
          </cell>
          <cell r="M101">
            <v>2104.3461955500002</v>
          </cell>
          <cell r="N101">
            <v>2010.4384890061708</v>
          </cell>
          <cell r="O101">
            <v>1911.3658586024305</v>
          </cell>
          <cell r="P101">
            <v>1806.844233526484</v>
          </cell>
          <cell r="Q101">
            <v>1696.5739190713612</v>
          </cell>
          <cell r="R101">
            <v>1580.2387373212061</v>
          </cell>
          <cell r="S101">
            <v>1457.5051205747927</v>
          </cell>
          <cell r="T101">
            <v>1328.0211549073265</v>
          </cell>
          <cell r="U101">
            <v>1191.4155711281498</v>
          </cell>
          <cell r="V101">
            <v>1047.2966802411183</v>
          </cell>
          <cell r="W101">
            <v>895.25125035529993</v>
          </cell>
          <cell r="X101">
            <v>734.84332182576168</v>
          </cell>
          <cell r="Y101">
            <v>565.61295722709883</v>
          </cell>
          <cell r="Z101">
            <v>387.0749225755095</v>
          </cell>
          <cell r="AA101">
            <v>198.71729601808275</v>
          </cell>
          <cell r="AB101">
            <v>-2.4669843558457178E-12</v>
          </cell>
          <cell r="AC101">
            <v>-2.4669843558457178E-12</v>
          </cell>
          <cell r="AD101">
            <v>-2.4669843558457178E-12</v>
          </cell>
          <cell r="AE101">
            <v>-2.4669843558457178E-12</v>
          </cell>
          <cell r="AF101">
            <v>-2.4669843558457178E-12</v>
          </cell>
          <cell r="AG101">
            <v>-2.4669843558457174E-12</v>
          </cell>
          <cell r="AH101">
            <v>-2.4669843558457174E-12</v>
          </cell>
          <cell r="AI101">
            <v>-2.4669843558457174E-12</v>
          </cell>
          <cell r="AJ101">
            <v>-2.4669843558457174E-12</v>
          </cell>
          <cell r="AK101">
            <v>-2.4669843558457174E-12</v>
          </cell>
          <cell r="AL101">
            <v>-2.4669843558457174E-12</v>
          </cell>
        </row>
        <row r="102">
          <cell r="C102">
            <v>277</v>
          </cell>
          <cell r="D102" t="str">
            <v>Bank overdraft</v>
          </cell>
          <cell r="E102" t="str">
            <v>Th EUR</v>
          </cell>
          <cell r="F102">
            <v>0</v>
          </cell>
          <cell r="G102">
            <v>0</v>
          </cell>
          <cell r="H102">
            <v>0</v>
          </cell>
          <cell r="I102">
            <v>224.35411195927463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C103">
            <v>278</v>
          </cell>
          <cell r="D103" t="str">
            <v>Accounts payable and other current liabilites</v>
          </cell>
          <cell r="E103" t="str">
            <v>Th EUR</v>
          </cell>
          <cell r="F103">
            <v>539.35816378509583</v>
          </cell>
          <cell r="G103">
            <v>570.23379585630107</v>
          </cell>
          <cell r="H103">
            <v>600</v>
          </cell>
          <cell r="I103">
            <v>994.55387927027346</v>
          </cell>
          <cell r="J103">
            <v>1279.968949067573</v>
          </cell>
          <cell r="K103">
            <v>1346.7789425218552</v>
          </cell>
          <cell r="L103">
            <v>1560.1077377744016</v>
          </cell>
          <cell r="M103">
            <v>1604.7788322401627</v>
          </cell>
          <cell r="N103">
            <v>1645.8514687937106</v>
          </cell>
          <cell r="O103">
            <v>1686.8932619558632</v>
          </cell>
          <cell r="P103">
            <v>1727.7425729911888</v>
          </cell>
          <cell r="Q103">
            <v>1791.650709598184</v>
          </cell>
          <cell r="R103">
            <v>1838.6153899713793</v>
          </cell>
          <cell r="S103">
            <v>1848.7345750516113</v>
          </cell>
          <cell r="T103">
            <v>1892.7945119940077</v>
          </cell>
          <cell r="U103">
            <v>1939.3973968799578</v>
          </cell>
          <cell r="V103">
            <v>1987.2561761012703</v>
          </cell>
          <cell r="W103">
            <v>2036.0030296816178</v>
          </cell>
          <cell r="X103">
            <v>2085.8094992300448</v>
          </cell>
          <cell r="Y103">
            <v>2131.3410333276015</v>
          </cell>
          <cell r="Z103">
            <v>2190.1925445738802</v>
          </cell>
          <cell r="AA103">
            <v>2252.3253257739407</v>
          </cell>
          <cell r="AB103">
            <v>2312.5350889953534</v>
          </cell>
          <cell r="AC103">
            <v>2374.7707053707504</v>
          </cell>
          <cell r="AD103">
            <v>2439.0321509914625</v>
          </cell>
          <cell r="AE103">
            <v>1969.1496078398748</v>
          </cell>
          <cell r="AF103">
            <v>2031.8549901803433</v>
          </cell>
          <cell r="AG103">
            <v>2096.9272369551754</v>
          </cell>
          <cell r="AH103">
            <v>2164.3347681506521</v>
          </cell>
          <cell r="AI103">
            <v>2233.7625616605033</v>
          </cell>
          <cell r="AJ103">
            <v>2305.6778785308279</v>
          </cell>
          <cell r="AK103">
            <v>2380.334854087112</v>
          </cell>
          <cell r="AL103">
            <v>2089.2758397145185</v>
          </cell>
        </row>
        <row r="104">
          <cell r="C104">
            <v>279</v>
          </cell>
          <cell r="D104" t="str">
            <v>Taxes and dividends</v>
          </cell>
          <cell r="E104" t="str">
            <v>Th EUR</v>
          </cell>
          <cell r="F104">
            <v>0</v>
          </cell>
          <cell r="G104">
            <v>0</v>
          </cell>
          <cell r="H104">
            <v>0</v>
          </cell>
          <cell r="I104">
            <v>1156.4858121194113</v>
          </cell>
          <cell r="J104">
            <v>707.73498750683484</v>
          </cell>
          <cell r="K104">
            <v>860.29185420602539</v>
          </cell>
          <cell r="L104">
            <v>1407.1023935425787</v>
          </cell>
          <cell r="M104">
            <v>1448.7266275871229</v>
          </cell>
          <cell r="N104">
            <v>1494.9871778094407</v>
          </cell>
          <cell r="O104">
            <v>997.45551067401573</v>
          </cell>
          <cell r="P104">
            <v>1049.422007880569</v>
          </cell>
          <cell r="Q104">
            <v>1291.2225578481384</v>
          </cell>
          <cell r="R104">
            <v>1268.6617024385087</v>
          </cell>
          <cell r="S104">
            <v>1230.4871665219705</v>
          </cell>
          <cell r="T104">
            <v>1336.018856333357</v>
          </cell>
          <cell r="U104">
            <v>1406.1225776657736</v>
          </cell>
          <cell r="V104">
            <v>1481.1883381432583</v>
          </cell>
          <cell r="W104">
            <v>1548.0733801226991</v>
          </cell>
          <cell r="X104">
            <v>1626.0833995543285</v>
          </cell>
          <cell r="Y104">
            <v>1556.2097857010581</v>
          </cell>
          <cell r="Z104">
            <v>1551.0537012828795</v>
          </cell>
          <cell r="AA104">
            <v>1653.7767834359329</v>
          </cell>
          <cell r="AB104">
            <v>1746.8911060351643</v>
          </cell>
          <cell r="AC104">
            <v>1983.5877482854269</v>
          </cell>
          <cell r="AD104">
            <v>2029.1539914236464</v>
          </cell>
          <cell r="AE104">
            <v>4974.2435166615169</v>
          </cell>
          <cell r="AF104">
            <v>5594.9473744605339</v>
          </cell>
          <cell r="AG104">
            <v>6080.2645218627322</v>
          </cell>
          <cell r="AH104">
            <v>6308.2735056670899</v>
          </cell>
          <cell r="AI104">
            <v>6510.6584544325051</v>
          </cell>
          <cell r="AJ104">
            <v>6720.2875022496983</v>
          </cell>
          <cell r="AK104">
            <v>6937.916967198943</v>
          </cell>
          <cell r="AL104">
            <v>6069.7376136715093</v>
          </cell>
        </row>
        <row r="105">
          <cell r="C105">
            <v>280</v>
          </cell>
          <cell r="D105" t="str">
            <v>LIABILITIES</v>
          </cell>
          <cell r="E105" t="str">
            <v>Th EUR</v>
          </cell>
          <cell r="F105">
            <v>584.30467743385384</v>
          </cell>
          <cell r="G105">
            <v>613.68018030249539</v>
          </cell>
          <cell r="H105">
            <v>645</v>
          </cell>
          <cell r="I105">
            <v>20390.175589706523</v>
          </cell>
          <cell r="J105">
            <v>18189.861616432347</v>
          </cell>
          <cell r="K105">
            <v>16696.617145969387</v>
          </cell>
          <cell r="L105">
            <v>15823.742319923482</v>
          </cell>
          <cell r="M105">
            <v>14328.45244294302</v>
          </cell>
          <cell r="N105">
            <v>12770.333416394158</v>
          </cell>
          <cell r="O105">
            <v>10690.119662677789</v>
          </cell>
          <cell r="P105">
            <v>9153.762596504368</v>
          </cell>
          <cell r="Q105">
            <v>7824.5497192844559</v>
          </cell>
          <cell r="R105">
            <v>6207.967113158511</v>
          </cell>
          <cell r="S105">
            <v>4536.7268621483745</v>
          </cell>
          <cell r="T105">
            <v>4556.834523234691</v>
          </cell>
          <cell r="U105">
            <v>4536.9355456738813</v>
          </cell>
          <cell r="V105">
            <v>4515.7411944856467</v>
          </cell>
          <cell r="W105">
            <v>4479.3276601596172</v>
          </cell>
          <cell r="X105">
            <v>4446.7362206101352</v>
          </cell>
          <cell r="Y105">
            <v>4253.1637762557584</v>
          </cell>
          <cell r="Z105">
            <v>4128.3211684322687</v>
          </cell>
          <cell r="AA105">
            <v>4104.8194052279559</v>
          </cell>
          <cell r="AB105">
            <v>4059.4261950305154</v>
          </cell>
          <cell r="AC105">
            <v>4358.3584536561748</v>
          </cell>
          <cell r="AD105">
            <v>4468.1861424151066</v>
          </cell>
          <cell r="AE105">
            <v>6943.3931245013891</v>
          </cell>
          <cell r="AF105">
            <v>7626.8023646408747</v>
          </cell>
          <cell r="AG105">
            <v>8177.1917588179058</v>
          </cell>
          <cell r="AH105">
            <v>8472.6082738177392</v>
          </cell>
          <cell r="AI105">
            <v>8744.4210160930052</v>
          </cell>
          <cell r="AJ105">
            <v>9025.9653807805244</v>
          </cell>
          <cell r="AK105">
            <v>9318.2518212860523</v>
          </cell>
          <cell r="AL105">
            <v>8159.0134533860255</v>
          </cell>
        </row>
        <row r="106">
          <cell r="C106">
            <v>281</v>
          </cell>
          <cell r="D106" t="str">
            <v>TOTAL EQUITY AND LIABILITIES</v>
          </cell>
          <cell r="E106" t="str">
            <v>Th EUR</v>
          </cell>
          <cell r="F106">
            <v>28316.303598717528</v>
          </cell>
          <cell r="G106">
            <v>25741.982784370161</v>
          </cell>
          <cell r="H106">
            <v>23762.5</v>
          </cell>
          <cell r="I106">
            <v>46495.301282331289</v>
          </cell>
          <cell r="J106">
            <v>46084.63758467244</v>
          </cell>
          <cell r="K106">
            <v>46932.529687637259</v>
          </cell>
          <cell r="L106">
            <v>50184.066626052678</v>
          </cell>
          <cell r="M106">
            <v>53009.842994829043</v>
          </cell>
          <cell r="N106">
            <v>55970.29825792856</v>
          </cell>
          <cell r="O106">
            <v>56980.561414333315</v>
          </cell>
          <cell r="P106">
            <v>58695.692208642315</v>
          </cell>
          <cell r="Q106">
            <v>61367.152502460078</v>
          </cell>
          <cell r="R106">
            <v>63681.341400610829</v>
          </cell>
          <cell r="S106">
            <v>65822.594173742546</v>
          </cell>
          <cell r="T106">
            <v>69982.170094615823</v>
          </cell>
          <cell r="U106">
            <v>74318.945988839128</v>
          </cell>
          <cell r="V106">
            <v>78887.007308291475</v>
          </cell>
          <cell r="W106">
            <v>83647.083427132515</v>
          </cell>
          <cell r="X106">
            <v>88652.684815710352</v>
          </cell>
          <cell r="Y106">
            <v>93280.811543446151</v>
          </cell>
          <cell r="Z106">
            <v>97961.692698613871</v>
          </cell>
          <cell r="AA106">
            <v>103062.18785457993</v>
          </cell>
          <cell r="AB106">
            <v>108429.29331717995</v>
          </cell>
          <cell r="AC106">
            <v>114874.09581229652</v>
          </cell>
          <cell r="AD106">
            <v>121270.97439251561</v>
          </cell>
          <cell r="AE106">
            <v>139158.18177868432</v>
          </cell>
          <cell r="AF106">
            <v>157176.75583477528</v>
          </cell>
          <cell r="AG106">
            <v>176565.99759996959</v>
          </cell>
          <cell r="AH106">
            <v>196406.72055056092</v>
          </cell>
          <cell r="AI106">
            <v>216850.90129099588</v>
          </cell>
          <cell r="AJ106">
            <v>237954.32004789964</v>
          </cell>
          <cell r="AK106">
            <v>259742.77545234948</v>
          </cell>
          <cell r="AL106">
            <v>277389.77329730056</v>
          </cell>
        </row>
        <row r="107">
          <cell r="E107" t="str">
            <v>Control</v>
          </cell>
          <cell r="F107">
            <v>44.946513648759719</v>
          </cell>
          <cell r="G107">
            <v>43.446384446197044</v>
          </cell>
          <cell r="H107">
            <v>45</v>
          </cell>
          <cell r="I107">
            <v>43.840648854951723</v>
          </cell>
          <cell r="J107">
            <v>43.163573196958168</v>
          </cell>
          <cell r="K107">
            <v>42.661671183028375</v>
          </cell>
          <cell r="L107">
            <v>42.329673741907754</v>
          </cell>
          <cell r="M107">
            <v>42.123187528544804</v>
          </cell>
          <cell r="N107">
            <v>41.999659119348507</v>
          </cell>
          <cell r="O107">
            <v>41.999659119355783</v>
          </cell>
          <cell r="P107">
            <v>41.999659119348507</v>
          </cell>
          <cell r="Q107">
            <v>41.999659119341231</v>
          </cell>
          <cell r="R107">
            <v>41.99965911932668</v>
          </cell>
          <cell r="S107">
            <v>41.999659119348507</v>
          </cell>
          <cell r="T107">
            <v>41.999659119333955</v>
          </cell>
          <cell r="U107">
            <v>41.999659119333955</v>
          </cell>
          <cell r="V107">
            <v>41.999659119348507</v>
          </cell>
          <cell r="W107">
            <v>41.999659119304852</v>
          </cell>
          <cell r="X107">
            <v>41.999659119319404</v>
          </cell>
          <cell r="Y107">
            <v>41.999659119333955</v>
          </cell>
          <cell r="Z107">
            <v>41.999659119333955</v>
          </cell>
          <cell r="AA107">
            <v>41.999659119304852</v>
          </cell>
          <cell r="AB107">
            <v>41.999659119304852</v>
          </cell>
          <cell r="AC107">
            <v>41.999659119319404</v>
          </cell>
          <cell r="AD107">
            <v>41.9996591192903</v>
          </cell>
          <cell r="AE107">
            <v>41.999659119261196</v>
          </cell>
          <cell r="AF107">
            <v>41.999659119319404</v>
          </cell>
          <cell r="AG107">
            <v>41.999659119319404</v>
          </cell>
          <cell r="AH107">
            <v>41.999659119261196</v>
          </cell>
          <cell r="AI107">
            <v>41.999659119319404</v>
          </cell>
          <cell r="AJ107">
            <v>41.999659119319404</v>
          </cell>
          <cell r="AK107">
            <v>41.9996591192903</v>
          </cell>
          <cell r="AL107">
            <v>41.999659119232092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5"/>
  <sheetViews>
    <sheetView view="pageBreakPreview" zoomScaleNormal="107" zoomScaleSheetLayoutView="100" workbookViewId="0">
      <selection activeCell="F5" sqref="F5"/>
    </sheetView>
  </sheetViews>
  <sheetFormatPr baseColWidth="10" defaultColWidth="10.6640625" defaultRowHeight="15" x14ac:dyDescent="0.2"/>
  <cols>
    <col min="1" max="1" width="7.33203125" style="332" customWidth="1"/>
    <col min="2" max="2" width="43.33203125" style="332" customWidth="1"/>
    <col min="3" max="3" width="18.5" style="332" customWidth="1"/>
    <col min="4" max="4" width="17.6640625" style="332" customWidth="1"/>
    <col min="5" max="5" width="21.1640625" style="332" customWidth="1"/>
    <col min="6" max="6" width="16.5" style="336" customWidth="1"/>
    <col min="7" max="7" width="5.5" style="336" customWidth="1"/>
    <col min="8" max="16384" width="10.6640625" style="336"/>
  </cols>
  <sheetData>
    <row r="2" spans="1:6" ht="19" x14ac:dyDescent="0.25">
      <c r="A2" s="353" t="s">
        <v>392</v>
      </c>
      <c r="B2" s="353"/>
      <c r="C2" s="353"/>
      <c r="D2" s="353"/>
      <c r="E2" s="353"/>
      <c r="F2" s="353"/>
    </row>
    <row r="3" spans="1:6" ht="16" thickBot="1" x14ac:dyDescent="0.25"/>
    <row r="4" spans="1:6" ht="33" thickBot="1" x14ac:dyDescent="0.25">
      <c r="A4" s="338" t="s">
        <v>1</v>
      </c>
      <c r="B4" s="338" t="s">
        <v>393</v>
      </c>
      <c r="C4" s="339" t="s">
        <v>391</v>
      </c>
      <c r="D4" s="339" t="s">
        <v>398</v>
      </c>
    </row>
    <row r="5" spans="1:6" ht="46" customHeight="1" thickBot="1" x14ac:dyDescent="0.25">
      <c r="A5" s="335">
        <v>1</v>
      </c>
      <c r="B5" s="335" t="s">
        <v>210</v>
      </c>
      <c r="C5" s="334">
        <f>'FF_Colectare reciclabile'!C34</f>
        <v>0</v>
      </c>
      <c r="D5" s="334">
        <v>312.16598847058532</v>
      </c>
    </row>
    <row r="6" spans="1:6" ht="47" customHeight="1" thickBot="1" x14ac:dyDescent="0.25">
      <c r="A6" s="335">
        <v>2</v>
      </c>
      <c r="B6" s="335" t="s">
        <v>211</v>
      </c>
      <c r="C6" s="334">
        <f>'FF_Colectare alte categ'!C37</f>
        <v>0</v>
      </c>
      <c r="D6" s="334">
        <v>231.47307857892079</v>
      </c>
    </row>
    <row r="7" spans="1:6" ht="44.5" customHeight="1" thickBot="1" x14ac:dyDescent="0.25">
      <c r="A7" s="335">
        <v>3</v>
      </c>
      <c r="B7" s="335" t="s">
        <v>410</v>
      </c>
      <c r="C7" s="334">
        <f>'FF_Colectare DCD'!C36</f>
        <v>0</v>
      </c>
      <c r="D7" s="334">
        <v>578.55758338647365</v>
      </c>
    </row>
    <row r="8" spans="1:6" ht="33" thickBot="1" x14ac:dyDescent="0.25">
      <c r="A8" s="335">
        <v>4</v>
      </c>
      <c r="B8" s="335" t="s">
        <v>212</v>
      </c>
      <c r="C8" s="334">
        <f>'FF Transfer'!C35</f>
        <v>0</v>
      </c>
      <c r="D8" s="334">
        <v>53.893700477222652</v>
      </c>
    </row>
    <row r="11" spans="1:6" ht="19" x14ac:dyDescent="0.25">
      <c r="A11" s="352" t="s">
        <v>400</v>
      </c>
      <c r="B11" s="352"/>
      <c r="C11" s="352"/>
      <c r="D11" s="352"/>
      <c r="E11" s="352"/>
      <c r="F11" s="352"/>
    </row>
    <row r="12" spans="1:6" s="333" customFormat="1" ht="20" thickBot="1" x14ac:dyDescent="0.3">
      <c r="A12" s="337"/>
      <c r="B12" s="337"/>
      <c r="C12" s="337"/>
      <c r="D12" s="337"/>
      <c r="E12" s="337"/>
    </row>
    <row r="13" spans="1:6" ht="49" thickBot="1" x14ac:dyDescent="0.25">
      <c r="B13" s="348" t="s">
        <v>399</v>
      </c>
      <c r="C13" s="340" t="s">
        <v>394</v>
      </c>
      <c r="D13" s="340" t="s">
        <v>395</v>
      </c>
    </row>
    <row r="14" spans="1:6" ht="16" thickBot="1" x14ac:dyDescent="0.25">
      <c r="B14" s="349" t="s">
        <v>409</v>
      </c>
      <c r="C14" s="127">
        <f>SUM('FF_Colectare reciclabile'!C30,'FF_Colectare alte categ'!C33,'FF_Colectare DCD'!C32,'FF Transfer'!C30)</f>
        <v>0</v>
      </c>
      <c r="D14" s="347">
        <v>13269393.042382548</v>
      </c>
    </row>
    <row r="15" spans="1:6" ht="33" thickBot="1" x14ac:dyDescent="0.25">
      <c r="B15" s="350" t="s">
        <v>417</v>
      </c>
      <c r="C15" s="351"/>
      <c r="D15" s="347">
        <v>147000</v>
      </c>
    </row>
  </sheetData>
  <mergeCells count="2">
    <mergeCell ref="A11:F11"/>
    <mergeCell ref="A2:F2"/>
  </mergeCells>
  <pageMargins left="0.75" right="0.75" top="1" bottom="1" header="0.3" footer="0.3"/>
  <pageSetup paperSize="9" scale="55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296E4-36E1-45CC-B8C3-F386BCD4CC32}">
  <sheetPr>
    <tabColor theme="4" tint="0.39997558519241921"/>
  </sheetPr>
  <dimension ref="A1:D44"/>
  <sheetViews>
    <sheetView view="pageBreakPreview" zoomScale="94" zoomScaleNormal="100" zoomScaleSheetLayoutView="94" workbookViewId="0">
      <selection activeCell="C32" sqref="C32"/>
    </sheetView>
  </sheetViews>
  <sheetFormatPr baseColWidth="10" defaultColWidth="10.5" defaultRowHeight="14" x14ac:dyDescent="0.15"/>
  <cols>
    <col min="1" max="1" width="5.5" style="1" customWidth="1"/>
    <col min="2" max="2" width="66.5" style="1" customWidth="1"/>
    <col min="3" max="3" width="19.83203125" style="1" customWidth="1"/>
    <col min="4" max="4" width="10.5" style="1"/>
    <col min="5" max="5" width="91.83203125" style="1" customWidth="1"/>
    <col min="6" max="16384" width="10.5" style="1"/>
  </cols>
  <sheetData>
    <row r="1" spans="1:3" ht="46" customHeight="1" x14ac:dyDescent="0.15">
      <c r="A1" s="354" t="s">
        <v>396</v>
      </c>
      <c r="B1" s="354"/>
      <c r="C1" s="354"/>
    </row>
    <row r="2" spans="1:3" ht="15" thickBot="1" x14ac:dyDescent="0.2"/>
    <row r="3" spans="1:3" s="26" customFormat="1" ht="43.75" customHeight="1" x14ac:dyDescent="0.15">
      <c r="A3" s="261" t="s">
        <v>1</v>
      </c>
      <c r="B3" s="262" t="s">
        <v>2</v>
      </c>
      <c r="C3" s="263" t="s">
        <v>354</v>
      </c>
    </row>
    <row r="4" spans="1:3" ht="15" x14ac:dyDescent="0.15">
      <c r="A4" s="5" t="s">
        <v>3</v>
      </c>
      <c r="B4" s="6" t="s">
        <v>42</v>
      </c>
      <c r="C4" s="264">
        <f>SUM(C5:C16)</f>
        <v>0</v>
      </c>
    </row>
    <row r="5" spans="1:3" ht="15" x14ac:dyDescent="0.15">
      <c r="A5" s="8" t="s">
        <v>4</v>
      </c>
      <c r="B5" s="9" t="s">
        <v>19</v>
      </c>
      <c r="C5" s="265">
        <f>'MTEJ_colectare reciclabile'!G14</f>
        <v>0</v>
      </c>
    </row>
    <row r="6" spans="1:3" ht="15" customHeight="1" x14ac:dyDescent="0.15">
      <c r="A6" s="8" t="s">
        <v>5</v>
      </c>
      <c r="B6" s="9" t="s">
        <v>18</v>
      </c>
      <c r="C6" s="265">
        <f>'MTEJ_colectare reciclabile'!G26</f>
        <v>0</v>
      </c>
    </row>
    <row r="7" spans="1:3" ht="30" x14ac:dyDescent="0.15">
      <c r="A7" s="8" t="s">
        <v>6</v>
      </c>
      <c r="B7" s="9" t="s">
        <v>355</v>
      </c>
      <c r="C7" s="265">
        <f>'MTEJ_colectare reciclabile'!D39</f>
        <v>0</v>
      </c>
    </row>
    <row r="8" spans="1:3" ht="15" x14ac:dyDescent="0.15">
      <c r="A8" s="8" t="s">
        <v>7</v>
      </c>
      <c r="B8" s="9" t="s">
        <v>20</v>
      </c>
      <c r="C8" s="265">
        <f>'MTEJ_colectare reciclabile'!D49</f>
        <v>0</v>
      </c>
    </row>
    <row r="9" spans="1:3" ht="13.5" customHeight="1" x14ac:dyDescent="0.15">
      <c r="A9" s="8" t="s">
        <v>8</v>
      </c>
      <c r="B9" s="9" t="s">
        <v>356</v>
      </c>
      <c r="C9" s="265">
        <f>'MTEJ_colectare reciclabile'!D62</f>
        <v>0</v>
      </c>
    </row>
    <row r="10" spans="1:3" ht="15.75" customHeight="1" x14ac:dyDescent="0.15">
      <c r="A10" s="8" t="s">
        <v>10</v>
      </c>
      <c r="B10" s="9" t="s">
        <v>9</v>
      </c>
      <c r="C10" s="265">
        <f>'MTEJ_colectare reciclabile'!E70</f>
        <v>0</v>
      </c>
    </row>
    <row r="11" spans="1:3" ht="15" x14ac:dyDescent="0.15">
      <c r="A11" s="8" t="s">
        <v>12</v>
      </c>
      <c r="B11" s="9" t="s">
        <v>11</v>
      </c>
      <c r="C11" s="265">
        <f>'MTEJ_colectare reciclabile'!D81</f>
        <v>0</v>
      </c>
    </row>
    <row r="12" spans="1:3" ht="12.75" customHeight="1" x14ac:dyDescent="0.15">
      <c r="A12" s="8" t="s">
        <v>13</v>
      </c>
      <c r="B12" s="9" t="s">
        <v>357</v>
      </c>
      <c r="C12" s="265">
        <f>'MTEJ_colectare reciclabile'!E91</f>
        <v>0</v>
      </c>
    </row>
    <row r="13" spans="1:3" ht="15" x14ac:dyDescent="0.15">
      <c r="A13" s="8" t="s">
        <v>14</v>
      </c>
      <c r="B13" s="283" t="s">
        <v>369</v>
      </c>
      <c r="C13" s="265">
        <f>'MTEJ_colectare reciclabile'!C99</f>
        <v>0</v>
      </c>
    </row>
    <row r="14" spans="1:3" ht="14.25" customHeight="1" x14ac:dyDescent="0.15">
      <c r="A14" s="8" t="s">
        <v>16</v>
      </c>
      <c r="B14" s="9" t="s">
        <v>15</v>
      </c>
      <c r="C14" s="265">
        <f>'MTEJ_colectare reciclabile'!D107</f>
        <v>0</v>
      </c>
    </row>
    <row r="15" spans="1:3" ht="14.25" customHeight="1" x14ac:dyDescent="0.15">
      <c r="A15" s="8" t="s">
        <v>17</v>
      </c>
      <c r="B15" s="9" t="s">
        <v>47</v>
      </c>
      <c r="C15" s="265">
        <f>'MTEJ_colectare reciclabile'!D125</f>
        <v>0</v>
      </c>
    </row>
    <row r="16" spans="1:3" ht="15" customHeight="1" x14ac:dyDescent="0.15">
      <c r="A16" s="8" t="s">
        <v>21</v>
      </c>
      <c r="B16" s="9" t="s">
        <v>49</v>
      </c>
      <c r="C16" s="265">
        <f>'MTEJ_colectare reciclabile'!E137</f>
        <v>0</v>
      </c>
    </row>
    <row r="17" spans="1:4" ht="15" x14ac:dyDescent="0.15">
      <c r="A17" s="5" t="s">
        <v>22</v>
      </c>
      <c r="B17" s="6" t="s">
        <v>43</v>
      </c>
      <c r="C17" s="264">
        <f>SUM(C18:C21)</f>
        <v>0</v>
      </c>
    </row>
    <row r="18" spans="1:4" ht="15" x14ac:dyDescent="0.15">
      <c r="A18" s="8" t="s">
        <v>25</v>
      </c>
      <c r="B18" s="9" t="s">
        <v>23</v>
      </c>
      <c r="C18" s="265">
        <f>'MTEJ_colectare reciclabile'!F159</f>
        <v>0</v>
      </c>
    </row>
    <row r="19" spans="1:4" ht="15" x14ac:dyDescent="0.15">
      <c r="A19" s="8" t="s">
        <v>26</v>
      </c>
      <c r="B19" s="9" t="s">
        <v>52</v>
      </c>
      <c r="C19" s="265">
        <f>'MTEJ_colectare reciclabile'!C167</f>
        <v>0</v>
      </c>
    </row>
    <row r="20" spans="1:4" ht="26" customHeight="1" x14ac:dyDescent="0.15">
      <c r="A20" s="8" t="s">
        <v>27</v>
      </c>
      <c r="B20" s="9" t="s">
        <v>48</v>
      </c>
      <c r="C20" s="265">
        <f>'MTEJ_colectare reciclabile'!D176</f>
        <v>0</v>
      </c>
    </row>
    <row r="21" spans="1:4" ht="15" x14ac:dyDescent="0.15">
      <c r="A21" s="8" t="s">
        <v>28</v>
      </c>
      <c r="B21" s="9" t="s">
        <v>24</v>
      </c>
      <c r="C21" s="265">
        <f>'MTEJ_colectare reciclabile'!D182</f>
        <v>0</v>
      </c>
    </row>
    <row r="22" spans="1:4" ht="13.5" customHeight="1" x14ac:dyDescent="0.15">
      <c r="A22" s="5" t="s">
        <v>29</v>
      </c>
      <c r="B22" s="6" t="s">
        <v>30</v>
      </c>
      <c r="C22" s="266">
        <f>'MTEJ_colectare reciclabile'!C201</f>
        <v>0</v>
      </c>
    </row>
    <row r="23" spans="1:4" ht="15" x14ac:dyDescent="0.15">
      <c r="A23" s="5" t="s">
        <v>31</v>
      </c>
      <c r="B23" s="6" t="s">
        <v>44</v>
      </c>
      <c r="C23" s="266">
        <f>'MTEJ_colectare reciclabile'!D215</f>
        <v>0</v>
      </c>
    </row>
    <row r="24" spans="1:4" ht="15" x14ac:dyDescent="0.15">
      <c r="A24" s="5" t="s">
        <v>32</v>
      </c>
      <c r="B24" s="6" t="s">
        <v>50</v>
      </c>
      <c r="C24" s="266">
        <f>'MTEJ_colectare reciclabile'!D225</f>
        <v>0</v>
      </c>
    </row>
    <row r="25" spans="1:4" ht="15" x14ac:dyDescent="0.15">
      <c r="A25" s="12" t="s">
        <v>35</v>
      </c>
      <c r="B25" s="13" t="s">
        <v>411</v>
      </c>
      <c r="C25" s="267">
        <f>SUM(C4,C17,C22,C23,C24)</f>
        <v>0</v>
      </c>
    </row>
    <row r="26" spans="1:4" ht="15" x14ac:dyDescent="0.15">
      <c r="A26" s="12" t="s">
        <v>36</v>
      </c>
      <c r="B26" s="13" t="s">
        <v>45</v>
      </c>
      <c r="C26" s="268">
        <f>'MTEJ_colectare reciclabile'!D228</f>
        <v>0</v>
      </c>
    </row>
    <row r="27" spans="1:4" ht="15" x14ac:dyDescent="0.15">
      <c r="A27" s="12" t="s">
        <v>37</v>
      </c>
      <c r="B27" s="13" t="s">
        <v>46</v>
      </c>
      <c r="C27" s="269">
        <f>C25+C26</f>
        <v>0</v>
      </c>
    </row>
    <row r="28" spans="1:4" ht="15" x14ac:dyDescent="0.15">
      <c r="A28" s="12" t="s">
        <v>38</v>
      </c>
      <c r="B28" s="13" t="s">
        <v>39</v>
      </c>
      <c r="C28" s="268">
        <f>10%*C27</f>
        <v>0</v>
      </c>
    </row>
    <row r="29" spans="1:4" ht="15" x14ac:dyDescent="0.15">
      <c r="A29" s="12" t="s">
        <v>40</v>
      </c>
      <c r="B29" s="13" t="s">
        <v>41</v>
      </c>
      <c r="C29" s="268">
        <v>0</v>
      </c>
    </row>
    <row r="30" spans="1:4" ht="16" thickBot="1" x14ac:dyDescent="0.2">
      <c r="A30" s="19"/>
      <c r="B30" s="20" t="s">
        <v>358</v>
      </c>
      <c r="C30" s="270">
        <f>C27+C28+C29</f>
        <v>0</v>
      </c>
    </row>
    <row r="31" spans="1:4" ht="15" thickBot="1" x14ac:dyDescent="0.2">
      <c r="D31" s="271"/>
    </row>
    <row r="32" spans="1:4" ht="16" thickBot="1" x14ac:dyDescent="0.2">
      <c r="B32" s="272" t="s">
        <v>359</v>
      </c>
      <c r="C32" s="341">
        <v>8948.3261357373849</v>
      </c>
    </row>
    <row r="33" spans="2:4" ht="15" thickBot="1" x14ac:dyDescent="0.2">
      <c r="C33" s="26" t="s">
        <v>174</v>
      </c>
    </row>
    <row r="34" spans="2:4" ht="31" thickBot="1" x14ac:dyDescent="0.2">
      <c r="B34" s="272" t="s">
        <v>375</v>
      </c>
      <c r="C34" s="343">
        <f>ROUND(C30/C32,2)</f>
        <v>0</v>
      </c>
      <c r="D34" s="273"/>
    </row>
    <row r="35" spans="2:4" x14ac:dyDescent="0.15">
      <c r="B35" s="272"/>
      <c r="C35" s="27"/>
    </row>
    <row r="36" spans="2:4" x14ac:dyDescent="0.15">
      <c r="B36" s="272"/>
      <c r="C36" s="27"/>
    </row>
    <row r="38" spans="2:4" x14ac:dyDescent="0.15">
      <c r="C38" s="275"/>
      <c r="D38" s="271"/>
    </row>
    <row r="39" spans="2:4" x14ac:dyDescent="0.15">
      <c r="C39" s="273"/>
    </row>
    <row r="40" spans="2:4" x14ac:dyDescent="0.15">
      <c r="C40" s="275"/>
    </row>
    <row r="41" spans="2:4" x14ac:dyDescent="0.15">
      <c r="C41" s="274"/>
    </row>
    <row r="42" spans="2:4" x14ac:dyDescent="0.15">
      <c r="C42" s="273"/>
    </row>
    <row r="43" spans="2:4" x14ac:dyDescent="0.15">
      <c r="C43" s="273"/>
    </row>
    <row r="44" spans="2:4" x14ac:dyDescent="0.15">
      <c r="C44" s="274"/>
    </row>
  </sheetData>
  <mergeCells count="1">
    <mergeCell ref="A1:C1"/>
  </mergeCells>
  <pageMargins left="0.7" right="0.7" top="0.75" bottom="0.75" header="0.3" footer="0.3"/>
  <pageSetup paperSize="9" scale="87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67B54-2199-41B4-82CD-A2EA14DA6FEC}">
  <sheetPr>
    <tabColor theme="4" tint="0.39997558519241921"/>
  </sheetPr>
  <dimension ref="A1:P238"/>
  <sheetViews>
    <sheetView topLeftCell="A184" workbookViewId="0">
      <selection activeCell="B196" sqref="B196"/>
    </sheetView>
  </sheetViews>
  <sheetFormatPr baseColWidth="10" defaultColWidth="8.83203125" defaultRowHeight="13" x14ac:dyDescent="0.15"/>
  <cols>
    <col min="1" max="1" width="46.5" style="131" customWidth="1"/>
    <col min="2" max="2" width="20" style="131" customWidth="1"/>
    <col min="3" max="3" width="21.1640625" style="131" customWidth="1"/>
    <col min="4" max="4" width="19.5" style="131" customWidth="1"/>
    <col min="5" max="5" width="18.5" style="131" customWidth="1"/>
    <col min="6" max="6" width="18" style="131" customWidth="1"/>
    <col min="7" max="7" width="16.5" style="131" customWidth="1"/>
    <col min="8" max="9" width="8.83203125" style="131"/>
    <col min="10" max="10" width="11.6640625" style="131" customWidth="1"/>
    <col min="11" max="11" width="13.33203125" style="131" customWidth="1"/>
    <col min="12" max="16384" width="8.83203125" style="131"/>
  </cols>
  <sheetData>
    <row r="1" spans="1:16" s="1" customFormat="1" ht="33" customHeight="1" x14ac:dyDescent="0.15">
      <c r="A1" s="373" t="s">
        <v>213</v>
      </c>
      <c r="B1" s="373"/>
      <c r="C1" s="373"/>
      <c r="D1" s="373"/>
      <c r="E1" s="373"/>
      <c r="F1" s="373"/>
      <c r="G1" s="373"/>
    </row>
    <row r="2" spans="1:16" s="1" customFormat="1" ht="23.25" customHeight="1" x14ac:dyDescent="0.15">
      <c r="A2" s="128"/>
      <c r="B2" s="128"/>
      <c r="C2" s="128"/>
    </row>
    <row r="3" spans="1:16" x14ac:dyDescent="0.15">
      <c r="A3" s="129" t="s">
        <v>56</v>
      </c>
      <c r="B3" s="129"/>
      <c r="C3" s="129"/>
      <c r="D3" s="129"/>
      <c r="E3" s="129"/>
      <c r="F3" s="129"/>
      <c r="G3" s="130">
        <f>G14+G26+D39+D49+D62+E70+D81+E91+D107+D125+E137</f>
        <v>0</v>
      </c>
      <c r="J3" s="132" t="s">
        <v>214</v>
      </c>
    </row>
    <row r="5" spans="1:16" ht="25" customHeight="1" x14ac:dyDescent="0.15">
      <c r="A5" s="133" t="s">
        <v>215</v>
      </c>
      <c r="B5" s="133"/>
      <c r="C5" s="133"/>
      <c r="D5" s="133"/>
      <c r="E5" s="133"/>
      <c r="F5" s="133"/>
      <c r="G5" s="133"/>
      <c r="J5" s="374" t="s">
        <v>216</v>
      </c>
      <c r="K5" s="374"/>
      <c r="L5" s="134"/>
      <c r="M5" s="135"/>
      <c r="N5" s="135"/>
      <c r="O5" s="136"/>
      <c r="P5" s="137"/>
    </row>
    <row r="6" spans="1:16" ht="28" x14ac:dyDescent="0.15">
      <c r="A6" s="357" t="s">
        <v>217</v>
      </c>
      <c r="B6" s="359" t="s">
        <v>59</v>
      </c>
      <c r="C6" s="138" t="s">
        <v>60</v>
      </c>
      <c r="D6" s="138" t="s">
        <v>218</v>
      </c>
      <c r="E6" s="139" t="s">
        <v>219</v>
      </c>
      <c r="F6" s="138" t="s">
        <v>220</v>
      </c>
      <c r="G6" s="140" t="s">
        <v>64</v>
      </c>
      <c r="J6" s="138" t="s">
        <v>221</v>
      </c>
      <c r="K6" s="138" t="s">
        <v>222</v>
      </c>
      <c r="L6" s="138" t="s">
        <v>223</v>
      </c>
      <c r="M6" s="138" t="s">
        <v>224</v>
      </c>
      <c r="N6" s="138" t="s">
        <v>225</v>
      </c>
      <c r="O6" s="141"/>
    </row>
    <row r="7" spans="1:16" ht="14" x14ac:dyDescent="0.15">
      <c r="A7" s="358"/>
      <c r="B7" s="360"/>
      <c r="C7" s="142" t="s">
        <v>65</v>
      </c>
      <c r="D7" s="143" t="s">
        <v>66</v>
      </c>
      <c r="E7" s="144" t="s">
        <v>67</v>
      </c>
      <c r="F7" s="142" t="s">
        <v>226</v>
      </c>
      <c r="G7" s="142" t="s">
        <v>83</v>
      </c>
      <c r="J7" s="138" t="s">
        <v>227</v>
      </c>
      <c r="K7" s="138" t="s">
        <v>227</v>
      </c>
      <c r="L7" s="138" t="s">
        <v>227</v>
      </c>
      <c r="M7" s="138" t="s">
        <v>117</v>
      </c>
      <c r="N7" s="138" t="s">
        <v>117</v>
      </c>
    </row>
    <row r="8" spans="1:16" ht="15" customHeight="1" x14ac:dyDescent="0.15">
      <c r="A8" s="51" t="s">
        <v>228</v>
      </c>
      <c r="B8" s="145"/>
      <c r="C8" s="146"/>
      <c r="D8" s="147"/>
      <c r="E8" s="148"/>
      <c r="F8" s="134"/>
      <c r="G8" s="149">
        <f t="shared" ref="G8:G13" si="0">B8*C8/100*D8*E8*F8</f>
        <v>0</v>
      </c>
      <c r="J8" s="134"/>
      <c r="K8" s="134"/>
      <c r="L8" s="134"/>
      <c r="M8" s="134"/>
      <c r="N8" s="149">
        <f>L8+M8</f>
        <v>0</v>
      </c>
    </row>
    <row r="9" spans="1:16" ht="15" customHeight="1" x14ac:dyDescent="0.15">
      <c r="A9" s="51" t="s">
        <v>229</v>
      </c>
      <c r="B9" s="150"/>
      <c r="C9" s="134"/>
      <c r="D9" s="134"/>
      <c r="E9" s="134"/>
      <c r="F9" s="134"/>
      <c r="G9" s="149">
        <f t="shared" si="0"/>
        <v>0</v>
      </c>
      <c r="J9" s="131" t="s">
        <v>230</v>
      </c>
    </row>
    <row r="10" spans="1:16" ht="15" customHeight="1" x14ac:dyDescent="0.15">
      <c r="A10" s="51" t="s">
        <v>231</v>
      </c>
      <c r="B10" s="150"/>
      <c r="C10" s="134"/>
      <c r="D10" s="134"/>
      <c r="E10" s="134"/>
      <c r="F10" s="134"/>
      <c r="G10" s="149">
        <f t="shared" si="0"/>
        <v>0</v>
      </c>
    </row>
    <row r="11" spans="1:16" ht="15" customHeight="1" x14ac:dyDescent="0.15">
      <c r="A11" s="51" t="s">
        <v>232</v>
      </c>
      <c r="B11" s="150"/>
      <c r="C11" s="134"/>
      <c r="D11" s="134"/>
      <c r="E11" s="134"/>
      <c r="F11" s="134"/>
      <c r="G11" s="149">
        <f t="shared" si="0"/>
        <v>0</v>
      </c>
    </row>
    <row r="12" spans="1:16" ht="15" customHeight="1" x14ac:dyDescent="0.15">
      <c r="A12" s="51" t="s">
        <v>208</v>
      </c>
      <c r="B12" s="150"/>
      <c r="C12" s="134"/>
      <c r="D12" s="134"/>
      <c r="E12" s="134"/>
      <c r="F12" s="134"/>
      <c r="G12" s="149">
        <f t="shared" si="0"/>
        <v>0</v>
      </c>
    </row>
    <row r="13" spans="1:16" ht="15" customHeight="1" x14ac:dyDescent="0.15">
      <c r="A13" s="151" t="s">
        <v>233</v>
      </c>
      <c r="B13" s="152"/>
      <c r="C13" s="152"/>
      <c r="D13" s="152"/>
      <c r="E13" s="134"/>
      <c r="F13" s="134"/>
      <c r="G13" s="149">
        <f t="shared" si="0"/>
        <v>0</v>
      </c>
    </row>
    <row r="14" spans="1:16" x14ac:dyDescent="0.15">
      <c r="B14" s="153"/>
      <c r="C14" s="153"/>
      <c r="D14" s="153"/>
      <c r="E14" s="153"/>
      <c r="F14" s="154" t="s">
        <v>73</v>
      </c>
      <c r="G14" s="155">
        <f>SUM(G8:G13)</f>
        <v>0</v>
      </c>
    </row>
    <row r="16" spans="1:16" ht="14" x14ac:dyDescent="0.15">
      <c r="A16" s="156" t="s">
        <v>74</v>
      </c>
      <c r="B16" s="157"/>
      <c r="C16" s="158"/>
      <c r="D16" s="158"/>
      <c r="E16" s="159"/>
      <c r="F16" s="158"/>
      <c r="G16" s="159"/>
    </row>
    <row r="17" spans="1:9" ht="28" x14ac:dyDescent="0.15">
      <c r="A17" s="357" t="s">
        <v>58</v>
      </c>
      <c r="B17" s="359" t="s">
        <v>59</v>
      </c>
      <c r="C17" s="138" t="s">
        <v>75</v>
      </c>
      <c r="D17" s="138" t="s">
        <v>76</v>
      </c>
      <c r="E17" s="160" t="s">
        <v>77</v>
      </c>
      <c r="F17" s="138" t="s">
        <v>78</v>
      </c>
      <c r="G17" s="140" t="s">
        <v>64</v>
      </c>
      <c r="I17" s="132"/>
    </row>
    <row r="18" spans="1:9" ht="14" x14ac:dyDescent="0.15">
      <c r="A18" s="358"/>
      <c r="B18" s="360"/>
      <c r="C18" s="142" t="s">
        <v>234</v>
      </c>
      <c r="D18" s="143" t="s">
        <v>80</v>
      </c>
      <c r="E18" s="161" t="s">
        <v>81</v>
      </c>
      <c r="F18" s="142" t="s">
        <v>82</v>
      </c>
      <c r="G18" s="142" t="s">
        <v>83</v>
      </c>
      <c r="I18" s="162"/>
    </row>
    <row r="19" spans="1:9" ht="14.25" customHeight="1" x14ac:dyDescent="0.15">
      <c r="A19" s="51" t="s">
        <v>235</v>
      </c>
      <c r="B19" s="150"/>
      <c r="C19" s="134"/>
      <c r="D19" s="134"/>
      <c r="E19" s="149">
        <f t="shared" ref="E19:E25" si="1">B19*C19*D19</f>
        <v>0</v>
      </c>
      <c r="F19" s="134"/>
      <c r="G19" s="149">
        <f t="shared" ref="G19:G25" si="2">E19*F19</f>
        <v>0</v>
      </c>
      <c r="I19" s="162"/>
    </row>
    <row r="20" spans="1:9" ht="14.25" customHeight="1" x14ac:dyDescent="0.15">
      <c r="A20" s="51" t="s">
        <v>236</v>
      </c>
      <c r="B20" s="150"/>
      <c r="C20" s="134"/>
      <c r="D20" s="134"/>
      <c r="E20" s="149">
        <f t="shared" si="1"/>
        <v>0</v>
      </c>
      <c r="F20" s="134"/>
      <c r="G20" s="149">
        <f t="shared" si="2"/>
        <v>0</v>
      </c>
    </row>
    <row r="21" spans="1:9" ht="14.25" customHeight="1" x14ac:dyDescent="0.15">
      <c r="A21" s="52" t="s">
        <v>237</v>
      </c>
      <c r="B21" s="150"/>
      <c r="C21" s="134"/>
      <c r="D21" s="134"/>
      <c r="E21" s="149">
        <f t="shared" si="1"/>
        <v>0</v>
      </c>
      <c r="F21" s="134"/>
      <c r="G21" s="149">
        <f t="shared" si="2"/>
        <v>0</v>
      </c>
    </row>
    <row r="22" spans="1:9" ht="14.25" customHeight="1" x14ac:dyDescent="0.15">
      <c r="A22" s="52" t="s">
        <v>238</v>
      </c>
      <c r="B22" s="152"/>
      <c r="C22" s="152"/>
      <c r="D22" s="152"/>
      <c r="E22" s="149">
        <f t="shared" si="1"/>
        <v>0</v>
      </c>
      <c r="F22" s="134"/>
      <c r="G22" s="149">
        <f t="shared" si="2"/>
        <v>0</v>
      </c>
    </row>
    <row r="23" spans="1:9" ht="14.25" customHeight="1" x14ac:dyDescent="0.15">
      <c r="A23" s="51" t="s">
        <v>239</v>
      </c>
      <c r="B23" s="152"/>
      <c r="C23" s="152"/>
      <c r="D23" s="152"/>
      <c r="E23" s="149">
        <f t="shared" si="1"/>
        <v>0</v>
      </c>
      <c r="F23" s="134"/>
      <c r="G23" s="149">
        <f t="shared" si="2"/>
        <v>0</v>
      </c>
    </row>
    <row r="24" spans="1:9" ht="14.25" customHeight="1" x14ac:dyDescent="0.15">
      <c r="A24" s="51" t="s">
        <v>240</v>
      </c>
      <c r="B24" s="152"/>
      <c r="C24" s="152"/>
      <c r="D24" s="152"/>
      <c r="E24" s="149">
        <f t="shared" si="1"/>
        <v>0</v>
      </c>
      <c r="F24" s="134"/>
      <c r="G24" s="149">
        <f t="shared" si="2"/>
        <v>0</v>
      </c>
    </row>
    <row r="25" spans="1:9" ht="14.25" customHeight="1" x14ac:dyDescent="0.15">
      <c r="A25" s="51" t="s">
        <v>233</v>
      </c>
      <c r="B25" s="152"/>
      <c r="C25" s="152"/>
      <c r="D25" s="152"/>
      <c r="E25" s="149">
        <f t="shared" si="1"/>
        <v>0</v>
      </c>
      <c r="F25" s="134"/>
      <c r="G25" s="149">
        <f t="shared" si="2"/>
        <v>0</v>
      </c>
    </row>
    <row r="26" spans="1:9" x14ac:dyDescent="0.15">
      <c r="A26" s="163"/>
      <c r="B26" s="153"/>
      <c r="C26" s="153"/>
      <c r="D26" s="153"/>
      <c r="E26" s="164"/>
      <c r="F26" s="154" t="s">
        <v>73</v>
      </c>
      <c r="G26" s="165">
        <f>SUM(G19:G25)</f>
        <v>0</v>
      </c>
    </row>
    <row r="27" spans="1:9" x14ac:dyDescent="0.15">
      <c r="A27" s="163"/>
      <c r="E27" s="166"/>
      <c r="F27" s="167"/>
      <c r="G27" s="168"/>
    </row>
    <row r="28" spans="1:9" ht="17.25" customHeight="1" x14ac:dyDescent="0.15">
      <c r="A28" s="369" t="s">
        <v>241</v>
      </c>
      <c r="B28" s="369"/>
      <c r="C28" s="369"/>
      <c r="D28" s="369"/>
      <c r="E28" s="369"/>
      <c r="F28" s="369"/>
      <c r="G28" s="369"/>
    </row>
    <row r="29" spans="1:9" x14ac:dyDescent="0.15">
      <c r="A29" s="357" t="s">
        <v>242</v>
      </c>
      <c r="B29" s="356" t="s">
        <v>243</v>
      </c>
      <c r="C29" s="359" t="s">
        <v>244</v>
      </c>
      <c r="D29" s="356" t="s">
        <v>245</v>
      </c>
      <c r="E29" s="166"/>
      <c r="F29" s="167"/>
      <c r="G29" s="168"/>
    </row>
    <row r="30" spans="1:9" x14ac:dyDescent="0.15">
      <c r="A30" s="370"/>
      <c r="B30" s="356" t="s">
        <v>246</v>
      </c>
      <c r="C30" s="371"/>
      <c r="D30" s="356" t="s">
        <v>83</v>
      </c>
      <c r="E30" s="166"/>
      <c r="F30" s="167"/>
      <c r="G30" s="168"/>
    </row>
    <row r="31" spans="1:9" x14ac:dyDescent="0.15">
      <c r="A31" s="358"/>
      <c r="B31" s="169" t="s">
        <v>246</v>
      </c>
      <c r="C31" s="360"/>
      <c r="D31" s="169" t="s">
        <v>83</v>
      </c>
      <c r="E31" s="166"/>
      <c r="F31" s="167"/>
      <c r="G31" s="168"/>
    </row>
    <row r="32" spans="1:9" ht="14" x14ac:dyDescent="0.15">
      <c r="A32" s="51" t="s">
        <v>247</v>
      </c>
      <c r="B32" s="170"/>
      <c r="C32" s="170"/>
      <c r="D32" s="171">
        <f t="shared" ref="D32:D38" si="3">B32*C32</f>
        <v>0</v>
      </c>
      <c r="E32" s="166"/>
      <c r="F32" s="167"/>
      <c r="G32" s="168"/>
    </row>
    <row r="33" spans="1:7" ht="14" x14ac:dyDescent="0.15">
      <c r="A33" s="51" t="s">
        <v>248</v>
      </c>
      <c r="B33" s="170"/>
      <c r="C33" s="170"/>
      <c r="D33" s="171">
        <f t="shared" si="3"/>
        <v>0</v>
      </c>
      <c r="E33" s="166"/>
      <c r="F33" s="167"/>
      <c r="G33" s="168"/>
    </row>
    <row r="34" spans="1:7" ht="14" x14ac:dyDescent="0.15">
      <c r="A34" s="51" t="s">
        <v>249</v>
      </c>
      <c r="B34" s="170"/>
      <c r="C34" s="170"/>
      <c r="D34" s="171">
        <f t="shared" si="3"/>
        <v>0</v>
      </c>
      <c r="E34" s="166"/>
      <c r="F34" s="167"/>
      <c r="G34" s="168"/>
    </row>
    <row r="35" spans="1:7" ht="14" x14ac:dyDescent="0.15">
      <c r="A35" s="51" t="s">
        <v>250</v>
      </c>
      <c r="B35" s="170"/>
      <c r="C35" s="170"/>
      <c r="D35" s="171">
        <f t="shared" si="3"/>
        <v>0</v>
      </c>
      <c r="E35" s="166"/>
      <c r="F35" s="167"/>
      <c r="G35" s="168"/>
    </row>
    <row r="36" spans="1:7" ht="14" x14ac:dyDescent="0.15">
      <c r="A36" s="51" t="s">
        <v>251</v>
      </c>
      <c r="B36" s="170"/>
      <c r="C36" s="170"/>
      <c r="D36" s="171">
        <f t="shared" si="3"/>
        <v>0</v>
      </c>
      <c r="E36" s="166"/>
      <c r="F36" s="167"/>
      <c r="G36" s="168"/>
    </row>
    <row r="37" spans="1:7" ht="14" x14ac:dyDescent="0.15">
      <c r="A37" s="51" t="s">
        <v>252</v>
      </c>
      <c r="B37" s="170"/>
      <c r="C37" s="170"/>
      <c r="D37" s="171">
        <f t="shared" si="3"/>
        <v>0</v>
      </c>
      <c r="E37" s="166"/>
      <c r="F37" s="167"/>
      <c r="G37" s="168"/>
    </row>
    <row r="38" spans="1:7" ht="14" x14ac:dyDescent="0.15">
      <c r="A38" s="51" t="s">
        <v>233</v>
      </c>
      <c r="B38" s="170"/>
      <c r="C38" s="170"/>
      <c r="D38" s="171">
        <f t="shared" si="3"/>
        <v>0</v>
      </c>
      <c r="E38" s="166"/>
      <c r="F38" s="167"/>
      <c r="G38" s="168"/>
    </row>
    <row r="39" spans="1:7" x14ac:dyDescent="0.15">
      <c r="A39" s="163"/>
      <c r="B39" s="153"/>
      <c r="C39" s="172" t="s">
        <v>73</v>
      </c>
      <c r="D39" s="155">
        <f>SUM(D32:D38)</f>
        <v>0</v>
      </c>
      <c r="E39" s="166"/>
      <c r="F39" s="167"/>
      <c r="G39" s="168"/>
    </row>
    <row r="40" spans="1:7" ht="14.25" customHeight="1" x14ac:dyDescent="0.15">
      <c r="A40" s="372" t="s">
        <v>253</v>
      </c>
      <c r="B40" s="372"/>
      <c r="C40" s="372"/>
      <c r="D40" s="372"/>
      <c r="E40" s="372"/>
      <c r="F40" s="167"/>
      <c r="G40" s="168"/>
    </row>
    <row r="41" spans="1:7" ht="14.25" customHeight="1" x14ac:dyDescent="0.15">
      <c r="A41" s="173"/>
      <c r="B41" s="173"/>
      <c r="C41" s="173"/>
      <c r="D41" s="173"/>
      <c r="E41" s="173"/>
      <c r="F41" s="167"/>
      <c r="G41" s="168"/>
    </row>
    <row r="42" spans="1:7" ht="14.25" customHeight="1" x14ac:dyDescent="0.15">
      <c r="A42" s="173"/>
      <c r="B42" s="173"/>
      <c r="C42" s="173"/>
      <c r="D42" s="173"/>
      <c r="E42" s="173"/>
      <c r="F42" s="167"/>
      <c r="G42" s="168"/>
    </row>
    <row r="43" spans="1:7" ht="14.25" customHeight="1" x14ac:dyDescent="0.15">
      <c r="A43" s="369" t="s">
        <v>254</v>
      </c>
      <c r="B43" s="369"/>
      <c r="E43" s="173"/>
      <c r="F43" s="167"/>
      <c r="G43" s="168"/>
    </row>
    <row r="44" spans="1:7" ht="14.25" customHeight="1" x14ac:dyDescent="0.15">
      <c r="A44" s="357" t="s">
        <v>255</v>
      </c>
      <c r="B44" s="169" t="s">
        <v>243</v>
      </c>
      <c r="C44" s="359" t="s">
        <v>256</v>
      </c>
      <c r="D44" s="169" t="s">
        <v>245</v>
      </c>
      <c r="E44" s="173"/>
      <c r="F44" s="167"/>
      <c r="G44" s="168"/>
    </row>
    <row r="45" spans="1:7" ht="14.25" customHeight="1" x14ac:dyDescent="0.15">
      <c r="A45" s="370"/>
      <c r="B45" s="169" t="s">
        <v>246</v>
      </c>
      <c r="C45" s="371"/>
      <c r="D45" s="169" t="s">
        <v>83</v>
      </c>
      <c r="E45" s="173"/>
      <c r="F45" s="167"/>
      <c r="G45" s="168"/>
    </row>
    <row r="46" spans="1:7" ht="14.25" customHeight="1" x14ac:dyDescent="0.15">
      <c r="A46" s="174" t="s">
        <v>257</v>
      </c>
      <c r="B46" s="170"/>
      <c r="C46" s="170"/>
      <c r="D46" s="171">
        <f>B46*C46</f>
        <v>0</v>
      </c>
      <c r="E46" s="173"/>
      <c r="F46" s="167"/>
      <c r="G46" s="168"/>
    </row>
    <row r="47" spans="1:7" ht="14.25" customHeight="1" x14ac:dyDescent="0.15">
      <c r="A47" s="174" t="s">
        <v>258</v>
      </c>
      <c r="B47" s="170"/>
      <c r="C47" s="170"/>
      <c r="D47" s="171">
        <f>B47*C47</f>
        <v>0</v>
      </c>
      <c r="E47" s="173"/>
      <c r="F47" s="167"/>
      <c r="G47" s="168"/>
    </row>
    <row r="48" spans="1:7" ht="14.25" customHeight="1" x14ac:dyDescent="0.15">
      <c r="A48" s="174" t="s">
        <v>233</v>
      </c>
      <c r="B48" s="170"/>
      <c r="C48" s="170"/>
      <c r="D48" s="171">
        <f>B48*C48</f>
        <v>0</v>
      </c>
      <c r="E48" s="173"/>
      <c r="F48" s="167"/>
      <c r="G48" s="168"/>
    </row>
    <row r="49" spans="1:7" ht="14.25" customHeight="1" x14ac:dyDescent="0.15">
      <c r="A49" s="175"/>
      <c r="B49" s="176"/>
      <c r="C49" s="172" t="s">
        <v>73</v>
      </c>
      <c r="D49" s="155">
        <f>SUM(D46:D48)</f>
        <v>0</v>
      </c>
      <c r="E49" s="173"/>
      <c r="F49" s="167"/>
      <c r="G49" s="168"/>
    </row>
    <row r="50" spans="1:7" ht="14.25" customHeight="1" x14ac:dyDescent="0.15">
      <c r="A50" s="173"/>
      <c r="B50" s="173"/>
      <c r="C50" s="173"/>
      <c r="D50" s="173"/>
      <c r="E50" s="173"/>
      <c r="F50" s="167"/>
      <c r="G50" s="168"/>
    </row>
    <row r="51" spans="1:7" ht="14.25" customHeight="1" x14ac:dyDescent="0.15">
      <c r="A51" s="173"/>
      <c r="B51" s="173"/>
      <c r="C51" s="173"/>
      <c r="D51" s="173"/>
      <c r="E51" s="173"/>
      <c r="F51" s="167"/>
      <c r="G51" s="168"/>
    </row>
    <row r="52" spans="1:7" ht="14.25" customHeight="1" x14ac:dyDescent="0.15">
      <c r="A52" s="369" t="s">
        <v>259</v>
      </c>
      <c r="B52" s="369"/>
      <c r="C52" s="369"/>
      <c r="D52" s="369"/>
      <c r="E52" s="173"/>
      <c r="F52" s="167"/>
      <c r="G52" s="168"/>
    </row>
    <row r="53" spans="1:7" ht="14.25" customHeight="1" x14ac:dyDescent="0.15">
      <c r="A53" s="355" t="s">
        <v>90</v>
      </c>
      <c r="B53" s="143" t="s">
        <v>243</v>
      </c>
      <c r="C53" s="356" t="s">
        <v>256</v>
      </c>
      <c r="D53" s="177" t="s">
        <v>101</v>
      </c>
      <c r="E53" s="173"/>
      <c r="F53" s="167"/>
      <c r="G53" s="168"/>
    </row>
    <row r="54" spans="1:7" ht="14.25" customHeight="1" x14ac:dyDescent="0.15">
      <c r="A54" s="355"/>
      <c r="B54" s="161" t="s">
        <v>246</v>
      </c>
      <c r="C54" s="356"/>
      <c r="D54" s="161" t="s">
        <v>83</v>
      </c>
      <c r="E54" s="173"/>
      <c r="F54" s="167"/>
      <c r="G54" s="168"/>
    </row>
    <row r="55" spans="1:7" ht="51.75" customHeight="1" x14ac:dyDescent="0.15">
      <c r="A55" s="174" t="s">
        <v>260</v>
      </c>
      <c r="B55" s="134"/>
      <c r="C55" s="134"/>
      <c r="D55" s="149">
        <f t="shared" ref="D55:D61" si="4">B55*C55</f>
        <v>0</v>
      </c>
      <c r="E55" s="173"/>
      <c r="F55" s="167"/>
      <c r="G55" s="168"/>
    </row>
    <row r="56" spans="1:7" ht="14.25" customHeight="1" x14ac:dyDescent="0.15">
      <c r="A56" s="174" t="s">
        <v>261</v>
      </c>
      <c r="B56" s="178"/>
      <c r="C56" s="178"/>
      <c r="D56" s="149">
        <f t="shared" si="4"/>
        <v>0</v>
      </c>
      <c r="E56" s="173"/>
      <c r="F56" s="167"/>
      <c r="G56" s="168"/>
    </row>
    <row r="57" spans="1:7" ht="14.25" customHeight="1" x14ac:dyDescent="0.15">
      <c r="A57" s="174" t="s">
        <v>262</v>
      </c>
      <c r="B57" s="178"/>
      <c r="C57" s="178"/>
      <c r="D57" s="149">
        <f t="shared" si="4"/>
        <v>0</v>
      </c>
      <c r="E57" s="173"/>
      <c r="F57" s="167"/>
      <c r="G57" s="168"/>
    </row>
    <row r="58" spans="1:7" ht="14.25" customHeight="1" x14ac:dyDescent="0.15">
      <c r="A58" s="174" t="s">
        <v>263</v>
      </c>
      <c r="B58" s="178"/>
      <c r="C58" s="178"/>
      <c r="D58" s="149">
        <f t="shared" si="4"/>
        <v>0</v>
      </c>
      <c r="E58" s="173"/>
      <c r="F58" s="167"/>
      <c r="G58" s="168"/>
    </row>
    <row r="59" spans="1:7" ht="14.25" customHeight="1" x14ac:dyDescent="0.15">
      <c r="A59" s="174" t="s">
        <v>264</v>
      </c>
      <c r="B59" s="178"/>
      <c r="C59" s="178"/>
      <c r="D59" s="149">
        <f t="shared" si="4"/>
        <v>0</v>
      </c>
      <c r="E59" s="173"/>
      <c r="F59" s="167"/>
      <c r="G59" s="168"/>
    </row>
    <row r="60" spans="1:7" ht="14.25" customHeight="1" x14ac:dyDescent="0.15">
      <c r="A60" s="174" t="s">
        <v>265</v>
      </c>
      <c r="B60" s="178"/>
      <c r="C60" s="178"/>
      <c r="D60" s="149">
        <f t="shared" si="4"/>
        <v>0</v>
      </c>
      <c r="E60" s="173"/>
      <c r="F60" s="167"/>
      <c r="G60" s="168"/>
    </row>
    <row r="61" spans="1:7" ht="14.25" customHeight="1" x14ac:dyDescent="0.15">
      <c r="A61" s="174" t="s">
        <v>233</v>
      </c>
      <c r="B61" s="178"/>
      <c r="C61" s="178"/>
      <c r="D61" s="149">
        <f t="shared" si="4"/>
        <v>0</v>
      </c>
      <c r="E61" s="173"/>
      <c r="F61" s="167"/>
      <c r="G61" s="168"/>
    </row>
    <row r="62" spans="1:7" ht="14.25" customHeight="1" x14ac:dyDescent="0.15">
      <c r="A62" s="179"/>
      <c r="B62" s="180"/>
      <c r="C62" s="172" t="s">
        <v>73</v>
      </c>
      <c r="D62" s="155">
        <f>SUM(D55:D61)</f>
        <v>0</v>
      </c>
      <c r="E62" s="173"/>
      <c r="F62" s="167"/>
      <c r="G62" s="168"/>
    </row>
    <row r="63" spans="1:7" ht="14.25" customHeight="1" x14ac:dyDescent="0.15">
      <c r="A63" s="173"/>
      <c r="B63" s="173"/>
      <c r="C63" s="173"/>
      <c r="D63" s="173"/>
      <c r="E63" s="173"/>
      <c r="F63" s="167"/>
      <c r="G63" s="168"/>
    </row>
    <row r="64" spans="1:7" ht="14.25" customHeight="1" x14ac:dyDescent="0.15">
      <c r="A64" s="173"/>
      <c r="B64" s="173"/>
      <c r="C64" s="173"/>
      <c r="D64" s="173"/>
      <c r="E64" s="173"/>
      <c r="F64" s="167"/>
      <c r="G64" s="168"/>
    </row>
    <row r="65" spans="1:7" ht="14.25" customHeight="1" x14ac:dyDescent="0.15">
      <c r="A65" s="369" t="s">
        <v>266</v>
      </c>
      <c r="B65" s="369"/>
      <c r="C65" s="181"/>
      <c r="D65" s="166"/>
      <c r="E65" s="173"/>
      <c r="F65" s="167"/>
      <c r="G65" s="168"/>
    </row>
    <row r="66" spans="1:7" ht="14.25" customHeight="1" x14ac:dyDescent="0.15">
      <c r="A66" s="355" t="s">
        <v>90</v>
      </c>
      <c r="B66" s="143" t="s">
        <v>267</v>
      </c>
      <c r="C66" s="356" t="s">
        <v>268</v>
      </c>
      <c r="D66" s="356" t="s">
        <v>256</v>
      </c>
      <c r="E66" s="161" t="s">
        <v>101</v>
      </c>
      <c r="F66" s="167"/>
      <c r="G66" s="168"/>
    </row>
    <row r="67" spans="1:7" ht="14.25" customHeight="1" x14ac:dyDescent="0.15">
      <c r="A67" s="355"/>
      <c r="B67" s="161" t="s">
        <v>269</v>
      </c>
      <c r="C67" s="356"/>
      <c r="D67" s="356"/>
      <c r="E67" s="161" t="s">
        <v>83</v>
      </c>
      <c r="F67" s="167"/>
      <c r="G67" s="168"/>
    </row>
    <row r="68" spans="1:7" ht="24" customHeight="1" x14ac:dyDescent="0.15">
      <c r="A68" s="174" t="s">
        <v>270</v>
      </c>
      <c r="B68" s="178"/>
      <c r="C68" s="178"/>
      <c r="D68" s="178"/>
      <c r="E68" s="182">
        <f>B68*C68*D68</f>
        <v>0</v>
      </c>
      <c r="F68" s="167"/>
      <c r="G68" s="168"/>
    </row>
    <row r="69" spans="1:7" ht="14.25" customHeight="1" x14ac:dyDescent="0.15">
      <c r="A69" s="174" t="s">
        <v>233</v>
      </c>
      <c r="B69" s="150"/>
      <c r="C69" s="183"/>
      <c r="D69" s="134"/>
      <c r="E69" s="182">
        <f>B69*C69*D69</f>
        <v>0</v>
      </c>
      <c r="F69" s="167"/>
      <c r="G69" s="168"/>
    </row>
    <row r="70" spans="1:7" ht="14.25" customHeight="1" x14ac:dyDescent="0.15">
      <c r="A70" s="173"/>
      <c r="B70" s="184"/>
      <c r="C70" s="184"/>
      <c r="D70" s="172" t="s">
        <v>73</v>
      </c>
      <c r="E70" s="185">
        <f>E68+E69</f>
        <v>0</v>
      </c>
      <c r="F70" s="167"/>
      <c r="G70" s="168"/>
    </row>
    <row r="71" spans="1:7" ht="14.25" customHeight="1" x14ac:dyDescent="0.15">
      <c r="A71" s="173"/>
      <c r="B71" s="173"/>
      <c r="C71" s="173"/>
      <c r="D71" s="173"/>
      <c r="E71" s="173"/>
      <c r="F71" s="167"/>
      <c r="G71" s="168"/>
    </row>
    <row r="72" spans="1:7" ht="14.25" customHeight="1" x14ac:dyDescent="0.15">
      <c r="A72" s="173"/>
      <c r="B72" s="173"/>
      <c r="C72" s="173"/>
      <c r="D72" s="173"/>
      <c r="E72" s="173"/>
      <c r="F72" s="167"/>
      <c r="G72" s="168"/>
    </row>
    <row r="73" spans="1:7" ht="14.25" customHeight="1" x14ac:dyDescent="0.15">
      <c r="A73" s="186" t="s">
        <v>108</v>
      </c>
      <c r="B73" s="175"/>
      <c r="C73" s="181"/>
      <c r="D73" s="166"/>
      <c r="E73" s="173"/>
      <c r="F73" s="167"/>
      <c r="G73" s="168"/>
    </row>
    <row r="74" spans="1:7" ht="14.25" customHeight="1" x14ac:dyDescent="0.15">
      <c r="A74" s="355" t="s">
        <v>90</v>
      </c>
      <c r="B74" s="187" t="s">
        <v>243</v>
      </c>
      <c r="C74" s="356" t="s">
        <v>256</v>
      </c>
      <c r="D74" s="188" t="s">
        <v>101</v>
      </c>
      <c r="E74" s="173"/>
      <c r="F74" s="167"/>
      <c r="G74" s="168"/>
    </row>
    <row r="75" spans="1:7" ht="14.25" customHeight="1" x14ac:dyDescent="0.15">
      <c r="A75" s="355"/>
      <c r="B75" s="187" t="s">
        <v>246</v>
      </c>
      <c r="C75" s="356"/>
      <c r="D75" s="161" t="s">
        <v>83</v>
      </c>
      <c r="E75" s="173"/>
      <c r="F75" s="167"/>
      <c r="G75" s="168"/>
    </row>
    <row r="76" spans="1:7" ht="14.25" customHeight="1" x14ac:dyDescent="0.15">
      <c r="A76" s="189" t="s">
        <v>271</v>
      </c>
      <c r="B76" s="134"/>
      <c r="C76" s="190"/>
      <c r="D76" s="149">
        <f>B76*C76</f>
        <v>0</v>
      </c>
      <c r="E76" s="173"/>
      <c r="F76" s="167"/>
      <c r="G76" s="168"/>
    </row>
    <row r="77" spans="1:7" ht="14.25" customHeight="1" x14ac:dyDescent="0.15">
      <c r="A77" s="189" t="s">
        <v>272</v>
      </c>
      <c r="B77" s="134"/>
      <c r="C77" s="190"/>
      <c r="D77" s="149">
        <f>B77*C77</f>
        <v>0</v>
      </c>
      <c r="E77" s="173"/>
      <c r="F77" s="167"/>
      <c r="G77" s="168"/>
    </row>
    <row r="78" spans="1:7" ht="14.25" customHeight="1" x14ac:dyDescent="0.15">
      <c r="A78" s="51" t="s">
        <v>273</v>
      </c>
      <c r="B78" s="150"/>
      <c r="C78" s="134"/>
      <c r="D78" s="149">
        <f>B78*C78</f>
        <v>0</v>
      </c>
      <c r="E78" s="173"/>
      <c r="F78" s="167"/>
      <c r="G78" s="168"/>
    </row>
    <row r="79" spans="1:7" ht="14.25" customHeight="1" x14ac:dyDescent="0.15">
      <c r="A79" s="51" t="s">
        <v>274</v>
      </c>
      <c r="B79" s="150"/>
      <c r="C79" s="134"/>
      <c r="D79" s="149">
        <f>B79*C79</f>
        <v>0</v>
      </c>
      <c r="E79" s="173"/>
      <c r="F79" s="167"/>
      <c r="G79" s="168"/>
    </row>
    <row r="80" spans="1:7" ht="14.25" customHeight="1" x14ac:dyDescent="0.15">
      <c r="A80" s="51" t="s">
        <v>72</v>
      </c>
      <c r="B80" s="150"/>
      <c r="C80" s="134"/>
      <c r="D80" s="149">
        <f>B80*C80</f>
        <v>0</v>
      </c>
      <c r="E80" s="173"/>
      <c r="F80" s="167"/>
      <c r="G80" s="168"/>
    </row>
    <row r="81" spans="1:7" ht="14.25" customHeight="1" x14ac:dyDescent="0.15">
      <c r="B81" s="176"/>
      <c r="C81" s="172" t="s">
        <v>73</v>
      </c>
      <c r="D81" s="155">
        <f>SUM(D76:D80)</f>
        <v>0</v>
      </c>
      <c r="E81" s="173"/>
      <c r="F81" s="167"/>
      <c r="G81" s="168"/>
    </row>
    <row r="82" spans="1:7" ht="14.25" customHeight="1" x14ac:dyDescent="0.15">
      <c r="A82" s="173"/>
      <c r="B82" s="173"/>
      <c r="C82" s="173"/>
      <c r="D82" s="173"/>
      <c r="E82" s="173"/>
      <c r="F82" s="167"/>
      <c r="G82" s="168"/>
    </row>
    <row r="83" spans="1:7" ht="14.25" customHeight="1" x14ac:dyDescent="0.15">
      <c r="A83" s="173"/>
      <c r="B83" s="173"/>
      <c r="C83" s="173"/>
      <c r="D83" s="173"/>
      <c r="E83" s="173"/>
      <c r="F83" s="167"/>
      <c r="G83" s="168"/>
    </row>
    <row r="84" spans="1:7" ht="14.25" customHeight="1" x14ac:dyDescent="0.15">
      <c r="A84" s="186" t="s">
        <v>275</v>
      </c>
      <c r="B84" s="175"/>
      <c r="C84" s="181"/>
      <c r="D84" s="166"/>
      <c r="E84" s="173"/>
      <c r="F84" s="167"/>
      <c r="G84" s="168"/>
    </row>
    <row r="85" spans="1:7" ht="24" customHeight="1" x14ac:dyDescent="0.15">
      <c r="A85" s="355" t="s">
        <v>112</v>
      </c>
      <c r="B85" s="356" t="s">
        <v>140</v>
      </c>
      <c r="C85" s="191" t="s">
        <v>276</v>
      </c>
      <c r="D85" s="191" t="s">
        <v>277</v>
      </c>
      <c r="E85" s="191" t="s">
        <v>278</v>
      </c>
      <c r="F85" s="167"/>
      <c r="G85" s="168"/>
    </row>
    <row r="86" spans="1:7" ht="14.25" customHeight="1" x14ac:dyDescent="0.15">
      <c r="A86" s="355"/>
      <c r="B86" s="356"/>
      <c r="C86" s="191" t="s">
        <v>117</v>
      </c>
      <c r="D86" s="191" t="s">
        <v>279</v>
      </c>
      <c r="E86" s="191" t="s">
        <v>83</v>
      </c>
      <c r="F86" s="167"/>
      <c r="G86" s="168"/>
    </row>
    <row r="87" spans="1:7" ht="14.25" customHeight="1" x14ac:dyDescent="0.15">
      <c r="A87" s="51" t="s">
        <v>228</v>
      </c>
      <c r="B87" s="192"/>
      <c r="C87" s="192"/>
      <c r="D87" s="316">
        <v>5</v>
      </c>
      <c r="E87" s="193">
        <f t="shared" ref="E87:E90" si="5">B87*C87/D87</f>
        <v>0</v>
      </c>
      <c r="F87" s="167"/>
      <c r="G87" s="168"/>
    </row>
    <row r="88" spans="1:7" ht="14.25" customHeight="1" x14ac:dyDescent="0.15">
      <c r="A88" s="51" t="s">
        <v>229</v>
      </c>
      <c r="B88" s="192"/>
      <c r="C88" s="192"/>
      <c r="D88" s="316">
        <v>5</v>
      </c>
      <c r="E88" s="193">
        <f t="shared" si="5"/>
        <v>0</v>
      </c>
      <c r="F88" s="167"/>
      <c r="G88" s="168"/>
    </row>
    <row r="89" spans="1:7" ht="14.25" customHeight="1" x14ac:dyDescent="0.15">
      <c r="A89" s="51" t="s">
        <v>231</v>
      </c>
      <c r="B89" s="192"/>
      <c r="C89" s="192"/>
      <c r="D89" s="316">
        <v>5</v>
      </c>
      <c r="E89" s="193">
        <f t="shared" si="5"/>
        <v>0</v>
      </c>
      <c r="F89" s="167"/>
      <c r="G89" s="168"/>
    </row>
    <row r="90" spans="1:7" ht="14.25" customHeight="1" x14ac:dyDescent="0.15">
      <c r="A90" s="51" t="s">
        <v>233</v>
      </c>
      <c r="B90" s="192"/>
      <c r="C90" s="192"/>
      <c r="D90" s="316">
        <v>5</v>
      </c>
      <c r="E90" s="193">
        <f t="shared" si="5"/>
        <v>0</v>
      </c>
      <c r="F90" s="167"/>
      <c r="G90" s="168"/>
    </row>
    <row r="91" spans="1:7" ht="14.25" customHeight="1" x14ac:dyDescent="0.15">
      <c r="A91" s="163"/>
      <c r="D91" s="194" t="s">
        <v>73</v>
      </c>
      <c r="E91" s="195">
        <f>SUM(E87:E90)</f>
        <v>0</v>
      </c>
      <c r="F91" s="167"/>
      <c r="G91" s="168"/>
    </row>
    <row r="92" spans="1:7" ht="14.25" customHeight="1" x14ac:dyDescent="0.15">
      <c r="A92" s="163" t="s">
        <v>280</v>
      </c>
      <c r="D92" s="167"/>
      <c r="E92" s="196"/>
      <c r="F92" s="167"/>
      <c r="G92" s="168"/>
    </row>
    <row r="93" spans="1:7" ht="14.25" customHeight="1" x14ac:dyDescent="0.15">
      <c r="A93" s="163"/>
      <c r="D93" s="167"/>
      <c r="E93" s="196"/>
      <c r="F93" s="167"/>
      <c r="G93" s="168"/>
    </row>
    <row r="94" spans="1:7" ht="14.25" customHeight="1" x14ac:dyDescent="0.15">
      <c r="A94" s="186" t="s">
        <v>370</v>
      </c>
      <c r="B94" s="175"/>
      <c r="C94" s="181"/>
      <c r="D94" s="166"/>
      <c r="E94" s="173"/>
      <c r="F94" s="167"/>
      <c r="G94" s="168"/>
    </row>
    <row r="95" spans="1:7" ht="14.25" customHeight="1" x14ac:dyDescent="0.15">
      <c r="A95" s="355" t="s">
        <v>112</v>
      </c>
      <c r="B95" s="356" t="s">
        <v>140</v>
      </c>
      <c r="C95" s="284" t="s">
        <v>371</v>
      </c>
      <c r="D95" s="285"/>
      <c r="F95" s="167"/>
      <c r="G95" s="168"/>
    </row>
    <row r="96" spans="1:7" ht="14.25" customHeight="1" x14ac:dyDescent="0.15">
      <c r="A96" s="355"/>
      <c r="B96" s="356"/>
      <c r="C96" s="284" t="s">
        <v>83</v>
      </c>
      <c r="D96" s="285"/>
      <c r="F96" s="167"/>
      <c r="G96" s="168"/>
    </row>
    <row r="97" spans="1:7" ht="14.25" customHeight="1" x14ac:dyDescent="0.15">
      <c r="A97" s="51"/>
      <c r="B97" s="246"/>
      <c r="C97" s="287"/>
      <c r="D97" s="286"/>
      <c r="F97" s="167"/>
      <c r="G97" s="168"/>
    </row>
    <row r="98" spans="1:7" ht="14.25" customHeight="1" x14ac:dyDescent="0.15">
      <c r="A98" s="51"/>
      <c r="B98" s="246"/>
      <c r="C98" s="287"/>
      <c r="D98" s="286"/>
      <c r="F98" s="167"/>
      <c r="G98" s="168"/>
    </row>
    <row r="99" spans="1:7" ht="14.25" customHeight="1" x14ac:dyDescent="0.15">
      <c r="A99" s="163"/>
      <c r="B99" s="194" t="s">
        <v>73</v>
      </c>
      <c r="C99" s="195">
        <f>SUM(C95:C98)</f>
        <v>0</v>
      </c>
      <c r="D99" s="167"/>
      <c r="E99" s="196"/>
      <c r="F99" s="167"/>
      <c r="G99" s="168"/>
    </row>
    <row r="100" spans="1:7" ht="14.25" customHeight="1" x14ac:dyDescent="0.15">
      <c r="A100" s="163"/>
      <c r="D100" s="167"/>
      <c r="E100" s="196"/>
      <c r="F100" s="167"/>
      <c r="G100" s="168"/>
    </row>
    <row r="101" spans="1:7" ht="14.25" customHeight="1" x14ac:dyDescent="0.15">
      <c r="A101" s="132" t="s">
        <v>116</v>
      </c>
      <c r="E101" s="196"/>
      <c r="F101" s="167"/>
      <c r="G101" s="168"/>
    </row>
    <row r="102" spans="1:7" ht="14.25" customHeight="1" x14ac:dyDescent="0.15">
      <c r="A102" s="355" t="s">
        <v>90</v>
      </c>
      <c r="B102" s="187" t="s">
        <v>243</v>
      </c>
      <c r="C102" s="359" t="s">
        <v>256</v>
      </c>
      <c r="D102" s="161" t="s">
        <v>101</v>
      </c>
      <c r="E102" s="196"/>
      <c r="F102" s="167"/>
      <c r="G102" s="168"/>
    </row>
    <row r="103" spans="1:7" ht="14.25" customHeight="1" x14ac:dyDescent="0.15">
      <c r="A103" s="355"/>
      <c r="B103" s="161" t="s">
        <v>246</v>
      </c>
      <c r="C103" s="360"/>
      <c r="D103" s="161" t="s">
        <v>83</v>
      </c>
      <c r="E103" s="196"/>
      <c r="F103" s="167"/>
      <c r="G103" s="168"/>
    </row>
    <row r="104" spans="1:7" ht="14.25" customHeight="1" x14ac:dyDescent="0.15">
      <c r="A104" s="174" t="s">
        <v>281</v>
      </c>
      <c r="B104" s="134"/>
      <c r="C104" s="134"/>
      <c r="D104" s="149">
        <f>B104*C104</f>
        <v>0</v>
      </c>
      <c r="E104" s="196"/>
      <c r="F104" s="167"/>
      <c r="G104" s="168"/>
    </row>
    <row r="105" spans="1:7" ht="14.25" customHeight="1" x14ac:dyDescent="0.15">
      <c r="A105" s="151" t="s">
        <v>282</v>
      </c>
      <c r="B105" s="170"/>
      <c r="C105" s="170"/>
      <c r="D105" s="149">
        <f>B105*C105</f>
        <v>0</v>
      </c>
      <c r="E105" s="196"/>
      <c r="F105" s="167"/>
      <c r="G105" s="168"/>
    </row>
    <row r="106" spans="1:7" x14ac:dyDescent="0.15">
      <c r="A106" s="151" t="s">
        <v>72</v>
      </c>
      <c r="B106" s="170"/>
      <c r="C106" s="170"/>
      <c r="D106" s="149">
        <f>B106*C106</f>
        <v>0</v>
      </c>
      <c r="E106" s="196"/>
    </row>
    <row r="107" spans="1:7" x14ac:dyDescent="0.15">
      <c r="B107" s="176"/>
      <c r="C107" s="172" t="s">
        <v>73</v>
      </c>
      <c r="D107" s="155">
        <f>SUM(D104:D106)</f>
        <v>0</v>
      </c>
      <c r="E107" s="196"/>
    </row>
    <row r="108" spans="1:7" x14ac:dyDescent="0.15">
      <c r="A108" s="163"/>
      <c r="D108" s="167"/>
      <c r="E108" s="196"/>
    </row>
    <row r="109" spans="1:7" ht="15.75" customHeight="1" x14ac:dyDescent="0.15">
      <c r="A109" s="163"/>
      <c r="D109" s="167"/>
      <c r="E109" s="196"/>
    </row>
    <row r="110" spans="1:7" ht="15.75" customHeight="1" x14ac:dyDescent="0.15">
      <c r="A110" s="132" t="s">
        <v>283</v>
      </c>
    </row>
    <row r="111" spans="1:7" ht="15.75" customHeight="1" x14ac:dyDescent="0.15">
      <c r="A111" s="355" t="s">
        <v>90</v>
      </c>
      <c r="B111" s="143" t="s">
        <v>243</v>
      </c>
      <c r="C111" s="359" t="s">
        <v>256</v>
      </c>
      <c r="D111" s="161" t="s">
        <v>101</v>
      </c>
    </row>
    <row r="112" spans="1:7" ht="15.75" customHeight="1" x14ac:dyDescent="0.15">
      <c r="A112" s="355"/>
      <c r="B112" s="161" t="s">
        <v>246</v>
      </c>
      <c r="C112" s="360"/>
      <c r="D112" s="161" t="s">
        <v>83</v>
      </c>
    </row>
    <row r="113" spans="1:7" ht="15.75" customHeight="1" x14ac:dyDescent="0.15">
      <c r="A113" s="197" t="s">
        <v>284</v>
      </c>
      <c r="B113" s="134"/>
      <c r="C113" s="134"/>
      <c r="D113" s="149">
        <f t="shared" ref="D113:D121" si="6">B113*C113</f>
        <v>0</v>
      </c>
    </row>
    <row r="114" spans="1:7" ht="15.75" customHeight="1" x14ac:dyDescent="0.15">
      <c r="A114" s="197" t="s">
        <v>285</v>
      </c>
      <c r="B114" s="170"/>
      <c r="C114" s="170"/>
      <c r="D114" s="149">
        <f t="shared" si="6"/>
        <v>0</v>
      </c>
    </row>
    <row r="115" spans="1:7" ht="15.75" customHeight="1" x14ac:dyDescent="0.15">
      <c r="A115" s="197" t="s">
        <v>286</v>
      </c>
      <c r="B115" s="170"/>
      <c r="C115" s="170"/>
      <c r="D115" s="149">
        <f t="shared" si="6"/>
        <v>0</v>
      </c>
    </row>
    <row r="116" spans="1:7" ht="15.75" customHeight="1" x14ac:dyDescent="0.15">
      <c r="A116" s="197" t="s">
        <v>287</v>
      </c>
      <c r="B116" s="170"/>
      <c r="C116" s="170"/>
      <c r="D116" s="149">
        <f t="shared" si="6"/>
        <v>0</v>
      </c>
    </row>
    <row r="117" spans="1:7" ht="24.75" customHeight="1" x14ac:dyDescent="0.15">
      <c r="A117" s="197" t="s">
        <v>288</v>
      </c>
      <c r="B117" s="170"/>
      <c r="C117" s="170"/>
      <c r="D117" s="149">
        <f t="shared" si="6"/>
        <v>0</v>
      </c>
    </row>
    <row r="118" spans="1:7" ht="15.75" customHeight="1" x14ac:dyDescent="0.15">
      <c r="A118" s="151" t="s">
        <v>289</v>
      </c>
      <c r="B118" s="170"/>
      <c r="C118" s="170"/>
      <c r="D118" s="149">
        <f t="shared" si="6"/>
        <v>0</v>
      </c>
    </row>
    <row r="119" spans="1:7" ht="15.75" customHeight="1" x14ac:dyDescent="0.15">
      <c r="A119" s="151" t="s">
        <v>290</v>
      </c>
      <c r="B119" s="170"/>
      <c r="C119" s="170"/>
      <c r="D119" s="149">
        <f t="shared" si="6"/>
        <v>0</v>
      </c>
    </row>
    <row r="120" spans="1:7" ht="15.75" customHeight="1" x14ac:dyDescent="0.15">
      <c r="A120" s="151" t="s">
        <v>291</v>
      </c>
      <c r="B120" s="170"/>
      <c r="C120" s="170"/>
      <c r="D120" s="149">
        <f t="shared" si="6"/>
        <v>0</v>
      </c>
    </row>
    <row r="121" spans="1:7" ht="28" x14ac:dyDescent="0.15">
      <c r="A121" s="198" t="s">
        <v>292</v>
      </c>
      <c r="B121" s="170"/>
      <c r="C121" s="170"/>
      <c r="D121" s="149">
        <f t="shared" si="6"/>
        <v>0</v>
      </c>
    </row>
    <row r="122" spans="1:7" ht="14.25" customHeight="1" x14ac:dyDescent="0.15">
      <c r="A122" s="151" t="s">
        <v>293</v>
      </c>
      <c r="B122" s="170"/>
      <c r="C122" s="170"/>
      <c r="D122" s="149">
        <f>B122*C122</f>
        <v>0</v>
      </c>
      <c r="F122" s="167"/>
      <c r="G122" s="168"/>
    </row>
    <row r="123" spans="1:7" ht="14.25" customHeight="1" x14ac:dyDescent="0.15">
      <c r="A123" s="151" t="s">
        <v>294</v>
      </c>
      <c r="B123" s="170"/>
      <c r="C123" s="170"/>
      <c r="D123" s="149">
        <f>B123*C123</f>
        <v>0</v>
      </c>
      <c r="F123" s="167"/>
      <c r="G123" s="168"/>
    </row>
    <row r="124" spans="1:7" ht="14.25" customHeight="1" x14ac:dyDescent="0.15">
      <c r="A124" s="151" t="s">
        <v>233</v>
      </c>
      <c r="B124" s="170"/>
      <c r="C124" s="170"/>
      <c r="D124" s="149">
        <f>B124*C124</f>
        <v>0</v>
      </c>
      <c r="F124" s="167"/>
      <c r="G124" s="168"/>
    </row>
    <row r="125" spans="1:7" ht="25.5" customHeight="1" x14ac:dyDescent="0.15">
      <c r="B125" s="176"/>
      <c r="C125" s="172" t="s">
        <v>73</v>
      </c>
      <c r="D125" s="155">
        <f>SUM(D113:D124)</f>
        <v>0</v>
      </c>
      <c r="F125" s="167"/>
      <c r="G125" s="168"/>
    </row>
    <row r="126" spans="1:7" ht="14.25" customHeight="1" x14ac:dyDescent="0.15">
      <c r="A126" s="163"/>
      <c r="D126" s="167"/>
      <c r="E126" s="196"/>
      <c r="F126" s="167"/>
      <c r="G126" s="168"/>
    </row>
    <row r="127" spans="1:7" ht="14.25" customHeight="1" x14ac:dyDescent="0.15">
      <c r="A127" s="163"/>
      <c r="D127" s="167"/>
      <c r="E127" s="196"/>
      <c r="F127" s="167"/>
      <c r="G127" s="168"/>
    </row>
    <row r="128" spans="1:7" ht="14.25" customHeight="1" x14ac:dyDescent="0.15">
      <c r="A128" s="132" t="s">
        <v>135</v>
      </c>
      <c r="F128" s="167"/>
      <c r="G128" s="168"/>
    </row>
    <row r="129" spans="1:8" ht="26" customHeight="1" x14ac:dyDescent="0.15">
      <c r="A129" s="355" t="s">
        <v>90</v>
      </c>
      <c r="B129" s="365" t="s">
        <v>295</v>
      </c>
      <c r="C129" s="199" t="s">
        <v>184</v>
      </c>
      <c r="D129" s="200" t="s">
        <v>277</v>
      </c>
      <c r="E129" s="160" t="s">
        <v>101</v>
      </c>
      <c r="F129" s="167"/>
      <c r="G129" s="168"/>
    </row>
    <row r="130" spans="1:8" ht="14.25" customHeight="1" x14ac:dyDescent="0.15">
      <c r="A130" s="355"/>
      <c r="B130" s="366"/>
      <c r="C130" s="199" t="s">
        <v>296</v>
      </c>
      <c r="D130" s="201" t="s">
        <v>297</v>
      </c>
      <c r="E130" s="160" t="s">
        <v>83</v>
      </c>
      <c r="F130" s="167"/>
      <c r="G130" s="168"/>
    </row>
    <row r="131" spans="1:8" ht="14.25" customHeight="1" x14ac:dyDescent="0.15">
      <c r="A131" s="151" t="s">
        <v>372</v>
      </c>
      <c r="B131" s="147"/>
      <c r="C131" s="170"/>
      <c r="D131" s="134">
        <f>5*12</f>
        <v>60</v>
      </c>
      <c r="E131" s="149">
        <f t="shared" ref="E131:E133" si="7">((B131*C131)/D131)*12</f>
        <v>0</v>
      </c>
      <c r="F131" s="167"/>
      <c r="G131" s="168"/>
    </row>
    <row r="132" spans="1:8" ht="14.25" customHeight="1" x14ac:dyDescent="0.15">
      <c r="A132" s="151" t="s">
        <v>298</v>
      </c>
      <c r="B132" s="147"/>
      <c r="C132" s="170"/>
      <c r="D132" s="134">
        <f t="shared" ref="D132:D133" si="8">5*12</f>
        <v>60</v>
      </c>
      <c r="E132" s="149">
        <f t="shared" si="7"/>
        <v>0</v>
      </c>
      <c r="F132" s="167"/>
      <c r="G132" s="168"/>
    </row>
    <row r="133" spans="1:8" ht="14.25" customHeight="1" x14ac:dyDescent="0.15">
      <c r="A133" s="198" t="s">
        <v>299</v>
      </c>
      <c r="B133" s="202"/>
      <c r="C133" s="170"/>
      <c r="D133" s="134">
        <f t="shared" si="8"/>
        <v>60</v>
      </c>
      <c r="E133" s="149">
        <f t="shared" si="7"/>
        <v>0</v>
      </c>
      <c r="F133" s="167"/>
      <c r="G133" s="168"/>
    </row>
    <row r="134" spans="1:8" ht="14.25" customHeight="1" x14ac:dyDescent="0.15">
      <c r="A134" s="151" t="s">
        <v>300</v>
      </c>
      <c r="B134" s="202"/>
      <c r="C134" s="202"/>
      <c r="D134" s="171" t="s">
        <v>301</v>
      </c>
      <c r="E134" s="149">
        <f>B134*C134</f>
        <v>0</v>
      </c>
      <c r="F134" s="167"/>
      <c r="G134" s="168"/>
    </row>
    <row r="135" spans="1:8" ht="14.25" customHeight="1" x14ac:dyDescent="0.15">
      <c r="A135" s="151" t="s">
        <v>302</v>
      </c>
      <c r="B135" s="202"/>
      <c r="C135" s="202"/>
      <c r="D135" s="171" t="s">
        <v>301</v>
      </c>
      <c r="E135" s="149">
        <f t="shared" ref="E135" si="9">B135*C135</f>
        <v>0</v>
      </c>
      <c r="F135" s="167"/>
      <c r="G135" s="168"/>
    </row>
    <row r="136" spans="1:8" ht="14.25" customHeight="1" x14ac:dyDescent="0.15">
      <c r="A136" s="151" t="s">
        <v>72</v>
      </c>
      <c r="B136" s="202"/>
      <c r="C136" s="170"/>
      <c r="D136" s="170">
        <f>D133</f>
        <v>60</v>
      </c>
      <c r="E136" s="288">
        <f>((B136*C136)/D136)*12</f>
        <v>0</v>
      </c>
      <c r="F136" s="289"/>
      <c r="G136" s="168"/>
    </row>
    <row r="137" spans="1:8" ht="14.25" customHeight="1" x14ac:dyDescent="0.15">
      <c r="A137" s="203" t="s">
        <v>303</v>
      </c>
      <c r="B137" s="176"/>
      <c r="C137" s="176"/>
      <c r="D137" s="172" t="s">
        <v>73</v>
      </c>
      <c r="E137" s="155">
        <f>SUM(E131:E136)</f>
        <v>0</v>
      </c>
      <c r="F137" s="167"/>
      <c r="G137" s="168"/>
    </row>
    <row r="138" spans="1:8" ht="14.25" customHeight="1" x14ac:dyDescent="0.15">
      <c r="A138" s="203"/>
      <c r="B138" s="176"/>
      <c r="C138" s="176"/>
      <c r="D138" s="172"/>
      <c r="E138" s="290"/>
      <c r="F138" s="291"/>
      <c r="G138" s="168"/>
    </row>
    <row r="139" spans="1:8" ht="14.25" customHeight="1" x14ac:dyDescent="0.15">
      <c r="A139" s="163"/>
      <c r="D139" s="167"/>
      <c r="E139" s="196"/>
      <c r="G139" s="167"/>
      <c r="H139" s="168"/>
    </row>
    <row r="140" spans="1:8" ht="14.25" customHeight="1" x14ac:dyDescent="0.15">
      <c r="A140" s="163"/>
      <c r="D140" s="167"/>
      <c r="E140" s="196"/>
      <c r="G140" s="167"/>
      <c r="H140" s="168"/>
    </row>
    <row r="141" spans="1:8" ht="14.25" customHeight="1" x14ac:dyDescent="0.15">
      <c r="A141" s="204" t="s">
        <v>138</v>
      </c>
      <c r="B141" s="205"/>
      <c r="C141" s="205"/>
      <c r="D141" s="206"/>
      <c r="E141" s="207"/>
      <c r="F141" s="207"/>
      <c r="G141" s="167"/>
      <c r="H141" s="168"/>
    </row>
    <row r="142" spans="1:8" ht="14.25" customHeight="1" x14ac:dyDescent="0.15">
      <c r="A142" s="163"/>
      <c r="D142" s="167"/>
      <c r="E142" s="196"/>
      <c r="G142" s="167"/>
      <c r="H142" s="168"/>
    </row>
    <row r="143" spans="1:8" ht="14.25" customHeight="1" x14ac:dyDescent="0.15">
      <c r="A143" s="355" t="s">
        <v>304</v>
      </c>
      <c r="B143" s="365" t="s">
        <v>140</v>
      </c>
      <c r="C143" s="367" t="s">
        <v>141</v>
      </c>
      <c r="D143" s="201" t="s">
        <v>176</v>
      </c>
      <c r="E143" s="365" t="s">
        <v>305</v>
      </c>
      <c r="F143" s="209" t="s">
        <v>101</v>
      </c>
      <c r="G143" s="167"/>
      <c r="H143" s="168"/>
    </row>
    <row r="144" spans="1:8" ht="14.25" customHeight="1" x14ac:dyDescent="0.15">
      <c r="A144" s="355"/>
      <c r="B144" s="366"/>
      <c r="C144" s="368"/>
      <c r="D144" s="201" t="s">
        <v>306</v>
      </c>
      <c r="E144" s="366"/>
      <c r="F144" s="209" t="s">
        <v>117</v>
      </c>
      <c r="G144" s="167"/>
      <c r="H144" s="168"/>
    </row>
    <row r="145" spans="1:8" ht="14.25" customHeight="1" x14ac:dyDescent="0.15">
      <c r="A145" s="210" t="s">
        <v>307</v>
      </c>
      <c r="B145" s="211"/>
      <c r="C145" s="212"/>
      <c r="D145" s="134"/>
      <c r="E145" s="213">
        <v>12</v>
      </c>
      <c r="F145" s="214">
        <f t="shared" ref="F145:F158" si="10">B145*C145*D145*E145</f>
        <v>0</v>
      </c>
      <c r="G145" s="167"/>
      <c r="H145" s="168"/>
    </row>
    <row r="146" spans="1:8" ht="14.25" customHeight="1" x14ac:dyDescent="0.15">
      <c r="A146" s="210" t="s">
        <v>308</v>
      </c>
      <c r="B146" s="211"/>
      <c r="C146" s="212"/>
      <c r="D146" s="134"/>
      <c r="E146" s="213">
        <v>12</v>
      </c>
      <c r="F146" s="214">
        <f t="shared" si="10"/>
        <v>0</v>
      </c>
      <c r="G146" s="167"/>
      <c r="H146" s="168"/>
    </row>
    <row r="147" spans="1:8" ht="14.25" customHeight="1" x14ac:dyDescent="0.15">
      <c r="A147" s="210" t="s">
        <v>309</v>
      </c>
      <c r="B147" s="211"/>
      <c r="C147" s="212"/>
      <c r="D147" s="134"/>
      <c r="E147" s="213">
        <v>12</v>
      </c>
      <c r="F147" s="214">
        <f t="shared" si="10"/>
        <v>0</v>
      </c>
      <c r="G147" s="167"/>
      <c r="H147" s="168"/>
    </row>
    <row r="148" spans="1:8" ht="14.25" customHeight="1" x14ac:dyDescent="0.15">
      <c r="A148" s="210" t="s">
        <v>146</v>
      </c>
      <c r="B148" s="211"/>
      <c r="C148" s="212"/>
      <c r="D148" s="134"/>
      <c r="E148" s="213">
        <v>12</v>
      </c>
      <c r="F148" s="214">
        <f t="shared" si="10"/>
        <v>0</v>
      </c>
      <c r="G148" s="167"/>
      <c r="H148" s="168"/>
    </row>
    <row r="149" spans="1:8" ht="14.25" customHeight="1" x14ac:dyDescent="0.15">
      <c r="A149" s="210" t="s">
        <v>310</v>
      </c>
      <c r="B149" s="211"/>
      <c r="C149" s="212"/>
      <c r="D149" s="134"/>
      <c r="E149" s="213">
        <v>12</v>
      </c>
      <c r="F149" s="214">
        <f t="shared" si="10"/>
        <v>0</v>
      </c>
      <c r="G149" s="167"/>
      <c r="H149" s="168"/>
    </row>
    <row r="150" spans="1:8" ht="14.25" customHeight="1" x14ac:dyDescent="0.15">
      <c r="A150" s="210" t="s">
        <v>311</v>
      </c>
      <c r="B150" s="211"/>
      <c r="C150" s="212"/>
      <c r="D150" s="134"/>
      <c r="E150" s="213">
        <v>12</v>
      </c>
      <c r="F150" s="214">
        <f t="shared" si="10"/>
        <v>0</v>
      </c>
      <c r="G150" s="167"/>
      <c r="H150" s="168"/>
    </row>
    <row r="151" spans="1:8" ht="14.25" customHeight="1" x14ac:dyDescent="0.15">
      <c r="A151" s="210" t="s">
        <v>312</v>
      </c>
      <c r="B151" s="211"/>
      <c r="C151" s="212"/>
      <c r="D151" s="134"/>
      <c r="E151" s="213">
        <v>12</v>
      </c>
      <c r="F151" s="214">
        <f t="shared" si="10"/>
        <v>0</v>
      </c>
      <c r="G151" s="167"/>
      <c r="H151" s="168"/>
    </row>
    <row r="152" spans="1:8" ht="14.25" customHeight="1" x14ac:dyDescent="0.15">
      <c r="A152" s="210" t="s">
        <v>313</v>
      </c>
      <c r="B152" s="211"/>
      <c r="C152" s="212"/>
      <c r="D152" s="134"/>
      <c r="E152" s="213">
        <v>12</v>
      </c>
      <c r="F152" s="214">
        <f t="shared" si="10"/>
        <v>0</v>
      </c>
      <c r="G152" s="167"/>
      <c r="H152" s="168"/>
    </row>
    <row r="153" spans="1:8" ht="14.25" customHeight="1" x14ac:dyDescent="0.15">
      <c r="A153" s="210" t="s">
        <v>314</v>
      </c>
      <c r="B153" s="211"/>
      <c r="C153" s="212"/>
      <c r="D153" s="134"/>
      <c r="E153" s="213">
        <v>12</v>
      </c>
      <c r="F153" s="214">
        <f t="shared" si="10"/>
        <v>0</v>
      </c>
      <c r="G153" s="167"/>
      <c r="H153" s="168"/>
    </row>
    <row r="154" spans="1:8" s="137" customFormat="1" ht="15" customHeight="1" x14ac:dyDescent="0.15">
      <c r="A154" s="210" t="s">
        <v>150</v>
      </c>
      <c r="B154" s="211"/>
      <c r="C154" s="212"/>
      <c r="D154" s="134"/>
      <c r="E154" s="213">
        <v>12</v>
      </c>
      <c r="F154" s="214">
        <f t="shared" si="10"/>
        <v>0</v>
      </c>
      <c r="G154" s="218"/>
      <c r="H154" s="219"/>
    </row>
    <row r="155" spans="1:8" ht="14.25" customHeight="1" x14ac:dyDescent="0.15">
      <c r="A155" s="210" t="s">
        <v>151</v>
      </c>
      <c r="B155" s="211"/>
      <c r="C155" s="212"/>
      <c r="D155" s="134"/>
      <c r="E155" s="213">
        <v>12</v>
      </c>
      <c r="F155" s="214">
        <f t="shared" si="10"/>
        <v>0</v>
      </c>
      <c r="G155" s="167"/>
      <c r="H155" s="168"/>
    </row>
    <row r="156" spans="1:8" s="224" customFormat="1" ht="14.25" customHeight="1" x14ac:dyDescent="0.15">
      <c r="A156" s="210" t="s">
        <v>315</v>
      </c>
      <c r="B156" s="211"/>
      <c r="C156" s="212"/>
      <c r="D156" s="134"/>
      <c r="E156" s="213">
        <v>12</v>
      </c>
      <c r="F156" s="214">
        <f t="shared" si="10"/>
        <v>0</v>
      </c>
      <c r="G156" s="228"/>
      <c r="H156" s="227"/>
    </row>
    <row r="157" spans="1:8" ht="14.25" customHeight="1" x14ac:dyDescent="0.15">
      <c r="A157" s="210" t="s">
        <v>316</v>
      </c>
      <c r="B157" s="211"/>
      <c r="C157" s="212"/>
      <c r="D157" s="134"/>
      <c r="E157" s="213">
        <v>12</v>
      </c>
      <c r="F157" s="214">
        <f t="shared" si="10"/>
        <v>0</v>
      </c>
      <c r="G157" s="168"/>
    </row>
    <row r="158" spans="1:8" ht="14.25" customHeight="1" x14ac:dyDescent="0.15">
      <c r="A158" s="51" t="s">
        <v>317</v>
      </c>
      <c r="B158" s="215"/>
      <c r="C158" s="216"/>
      <c r="D158" s="145"/>
      <c r="E158" s="217">
        <v>12</v>
      </c>
      <c r="F158" s="214">
        <f t="shared" si="10"/>
        <v>0</v>
      </c>
      <c r="G158" s="168"/>
    </row>
    <row r="159" spans="1:8" ht="14.25" customHeight="1" x14ac:dyDescent="0.15">
      <c r="A159" s="203"/>
      <c r="B159" s="220"/>
      <c r="C159" s="221"/>
      <c r="D159" s="222"/>
      <c r="E159" s="222"/>
      <c r="F159" s="223">
        <f>SUM(F145:F158)</f>
        <v>0</v>
      </c>
      <c r="G159" s="168"/>
    </row>
    <row r="160" spans="1:8" ht="14.25" customHeight="1" x14ac:dyDescent="0.15">
      <c r="A160" s="224" t="s">
        <v>318</v>
      </c>
      <c r="B160" s="225"/>
      <c r="C160" s="226"/>
      <c r="D160" s="227"/>
      <c r="E160" s="227"/>
      <c r="F160" s="167"/>
      <c r="G160" s="168"/>
    </row>
    <row r="161" spans="1:7" ht="14.25" customHeight="1" x14ac:dyDescent="0.15">
      <c r="A161" s="203"/>
      <c r="D161" s="167"/>
      <c r="E161" s="196"/>
      <c r="F161" s="167"/>
      <c r="G161" s="168"/>
    </row>
    <row r="162" spans="1:7" ht="14.25" customHeight="1" x14ac:dyDescent="0.15">
      <c r="A162" s="229"/>
      <c r="B162" s="169" t="s">
        <v>207</v>
      </c>
      <c r="C162" s="169" t="s">
        <v>101</v>
      </c>
      <c r="D162" s="167"/>
      <c r="E162" s="196"/>
      <c r="F162" s="167"/>
      <c r="G162" s="168"/>
    </row>
    <row r="163" spans="1:7" ht="14.25" customHeight="1" x14ac:dyDescent="0.15">
      <c r="A163" s="229"/>
      <c r="B163" s="169" t="s">
        <v>319</v>
      </c>
      <c r="C163" s="169" t="s">
        <v>117</v>
      </c>
      <c r="D163" s="167"/>
      <c r="E163" s="196"/>
      <c r="F163" s="167"/>
      <c r="G163" s="168"/>
    </row>
    <row r="164" spans="1:7" ht="14.25" customHeight="1" x14ac:dyDescent="0.15">
      <c r="A164" s="230" t="s">
        <v>320</v>
      </c>
      <c r="B164" s="231" t="s">
        <v>301</v>
      </c>
      <c r="C164" s="232">
        <f>F159</f>
        <v>0</v>
      </c>
      <c r="D164" s="167"/>
      <c r="E164" s="196"/>
      <c r="F164" s="167"/>
      <c r="G164" s="168"/>
    </row>
    <row r="165" spans="1:7" ht="14.25" customHeight="1" x14ac:dyDescent="0.15">
      <c r="A165" s="230" t="s">
        <v>177</v>
      </c>
      <c r="B165" s="233">
        <v>2.25</v>
      </c>
      <c r="C165" s="232">
        <f t="shared" ref="C165" si="11">(B165/100)*$C$164</f>
        <v>0</v>
      </c>
      <c r="D165" s="167"/>
      <c r="E165" s="196"/>
      <c r="F165" s="167"/>
      <c r="G165" s="168"/>
    </row>
    <row r="166" spans="1:7" ht="14.25" customHeight="1" x14ac:dyDescent="0.15">
      <c r="A166" s="230" t="s">
        <v>321</v>
      </c>
      <c r="B166" s="234" t="s">
        <v>301</v>
      </c>
      <c r="C166" s="235">
        <f>D176</f>
        <v>0</v>
      </c>
      <c r="D166" s="167"/>
      <c r="E166" s="196"/>
      <c r="F166" s="167"/>
      <c r="G166" s="168"/>
    </row>
    <row r="167" spans="1:7" ht="14.25" customHeight="1" x14ac:dyDescent="0.15">
      <c r="A167" s="186"/>
      <c r="B167" s="236" t="s">
        <v>73</v>
      </c>
      <c r="C167" s="237">
        <f>SUM(C164:C166)</f>
        <v>0</v>
      </c>
      <c r="D167" s="167"/>
      <c r="E167" s="196"/>
      <c r="F167" s="167"/>
      <c r="G167" s="168"/>
    </row>
    <row r="168" spans="1:7" ht="14.25" customHeight="1" x14ac:dyDescent="0.15">
      <c r="A168" s="163"/>
      <c r="D168" s="167"/>
      <c r="E168" s="196"/>
      <c r="F168" s="167"/>
      <c r="G168" s="168"/>
    </row>
    <row r="169" spans="1:7" ht="14.25" customHeight="1" x14ac:dyDescent="0.15">
      <c r="A169" s="362" t="s">
        <v>90</v>
      </c>
      <c r="B169" s="362" t="s">
        <v>322</v>
      </c>
      <c r="C169" s="169" t="s">
        <v>220</v>
      </c>
      <c r="D169" s="169" t="s">
        <v>245</v>
      </c>
      <c r="E169" s="196"/>
      <c r="F169" s="167"/>
      <c r="G169" s="168"/>
    </row>
    <row r="170" spans="1:7" ht="14.25" customHeight="1" x14ac:dyDescent="0.15">
      <c r="A170" s="363"/>
      <c r="B170" s="363"/>
      <c r="C170" s="169" t="s">
        <v>117</v>
      </c>
      <c r="D170" s="169" t="s">
        <v>83</v>
      </c>
      <c r="E170" s="196"/>
      <c r="F170" s="167"/>
      <c r="G170" s="168"/>
    </row>
    <row r="171" spans="1:7" ht="14.25" customHeight="1" x14ac:dyDescent="0.15">
      <c r="A171" s="151" t="s">
        <v>180</v>
      </c>
      <c r="B171" s="238"/>
      <c r="C171" s="239"/>
      <c r="D171" s="235">
        <f>B171*C171</f>
        <v>0</v>
      </c>
      <c r="E171" s="196"/>
      <c r="F171" s="167"/>
      <c r="G171" s="168"/>
    </row>
    <row r="172" spans="1:7" ht="14.25" customHeight="1" x14ac:dyDescent="0.15">
      <c r="A172" s="151" t="s">
        <v>323</v>
      </c>
      <c r="B172" s="238"/>
      <c r="C172" s="239"/>
      <c r="D172" s="235">
        <f>B172*C172</f>
        <v>0</v>
      </c>
      <c r="E172" s="196"/>
      <c r="F172" s="167"/>
      <c r="G172" s="168"/>
    </row>
    <row r="173" spans="1:7" ht="14.25" customHeight="1" x14ac:dyDescent="0.15">
      <c r="A173" s="151" t="s">
        <v>324</v>
      </c>
      <c r="B173" s="238"/>
      <c r="C173" s="239"/>
      <c r="D173" s="235">
        <f>B173*C173</f>
        <v>0</v>
      </c>
      <c r="E173" s="196"/>
      <c r="F173" s="167"/>
      <c r="G173" s="168"/>
    </row>
    <row r="174" spans="1:7" ht="14.25" customHeight="1" x14ac:dyDescent="0.15">
      <c r="A174" s="151" t="s">
        <v>325</v>
      </c>
      <c r="B174" s="238"/>
      <c r="C174" s="239"/>
      <c r="D174" s="235">
        <f>B174*C174</f>
        <v>0</v>
      </c>
      <c r="E174" s="196"/>
      <c r="F174" s="167"/>
      <c r="G174" s="168"/>
    </row>
    <row r="175" spans="1:7" ht="14.25" customHeight="1" x14ac:dyDescent="0.15">
      <c r="A175" s="151" t="s">
        <v>72</v>
      </c>
      <c r="B175" s="238"/>
      <c r="C175" s="239"/>
      <c r="D175" s="235">
        <f>B175*C175</f>
        <v>0</v>
      </c>
      <c r="E175" s="196"/>
      <c r="F175" s="167"/>
      <c r="G175" s="168"/>
    </row>
    <row r="176" spans="1:7" ht="14.25" customHeight="1" x14ac:dyDescent="0.15">
      <c r="B176" s="240"/>
      <c r="C176" s="241" t="s">
        <v>73</v>
      </c>
      <c r="D176" s="237">
        <f>SUM(D171:D175)</f>
        <v>0</v>
      </c>
      <c r="E176" s="196"/>
      <c r="F176" s="167"/>
      <c r="G176" s="168"/>
    </row>
    <row r="177" spans="1:7" ht="14.25" customHeight="1" x14ac:dyDescent="0.15">
      <c r="A177" s="163"/>
      <c r="D177" s="167"/>
      <c r="E177" s="196"/>
      <c r="F177" s="167"/>
      <c r="G177" s="168"/>
    </row>
    <row r="178" spans="1:7" ht="14.25" customHeight="1" x14ac:dyDescent="0.15">
      <c r="A178" s="163"/>
      <c r="D178" s="167"/>
      <c r="E178" s="196"/>
      <c r="F178" s="167"/>
      <c r="G178" s="168"/>
    </row>
    <row r="179" spans="1:7" ht="14.25" customHeight="1" x14ac:dyDescent="0.15">
      <c r="A179" s="186" t="s">
        <v>326</v>
      </c>
      <c r="D179" s="167"/>
      <c r="E179" s="196"/>
      <c r="F179" s="167"/>
      <c r="G179" s="168"/>
    </row>
    <row r="180" spans="1:7" ht="14.25" customHeight="1" x14ac:dyDescent="0.15">
      <c r="A180" s="362" t="s">
        <v>90</v>
      </c>
      <c r="B180" s="362" t="s">
        <v>140</v>
      </c>
      <c r="C180" s="169" t="s">
        <v>220</v>
      </c>
      <c r="D180" s="169" t="s">
        <v>245</v>
      </c>
      <c r="E180" s="196"/>
      <c r="F180" s="167"/>
      <c r="G180" s="168"/>
    </row>
    <row r="181" spans="1:7" ht="14.25" customHeight="1" x14ac:dyDescent="0.15">
      <c r="A181" s="363"/>
      <c r="B181" s="363"/>
      <c r="C181" s="169" t="s">
        <v>327</v>
      </c>
      <c r="D181" s="169" t="s">
        <v>83</v>
      </c>
      <c r="E181" s="196"/>
      <c r="F181" s="167"/>
      <c r="G181" s="168"/>
    </row>
    <row r="182" spans="1:7" ht="14.25" customHeight="1" x14ac:dyDescent="0.15">
      <c r="A182" s="151" t="s">
        <v>328</v>
      </c>
      <c r="B182" s="152"/>
      <c r="C182" s="152"/>
      <c r="D182" s="242">
        <f>B182*C182</f>
        <v>0</v>
      </c>
      <c r="E182" s="196"/>
      <c r="F182" s="167"/>
      <c r="G182" s="168"/>
    </row>
    <row r="183" spans="1:7" ht="14.25" customHeight="1" x14ac:dyDescent="0.15">
      <c r="A183" s="163"/>
      <c r="D183" s="167"/>
      <c r="E183" s="196"/>
      <c r="F183" s="167"/>
      <c r="G183" s="168"/>
    </row>
    <row r="184" spans="1:7" ht="14.25" customHeight="1" x14ac:dyDescent="0.15">
      <c r="A184" s="163"/>
      <c r="D184" s="167"/>
      <c r="E184" s="196"/>
      <c r="F184" s="167"/>
      <c r="G184" s="168"/>
    </row>
    <row r="185" spans="1:7" ht="14.25" customHeight="1" x14ac:dyDescent="0.15">
      <c r="A185" s="361" t="s">
        <v>329</v>
      </c>
      <c r="B185" s="361"/>
      <c r="C185" s="243">
        <f>C201</f>
        <v>0</v>
      </c>
      <c r="D185" s="167"/>
      <c r="E185" s="196"/>
      <c r="F185" s="167"/>
      <c r="G185" s="168"/>
    </row>
    <row r="186" spans="1:7" ht="14.25" customHeight="1" x14ac:dyDescent="0.15">
      <c r="A186" s="163"/>
      <c r="D186" s="167"/>
      <c r="E186" s="196"/>
      <c r="F186" s="167"/>
      <c r="G186" s="168"/>
    </row>
    <row r="187" spans="1:7" ht="22.5" customHeight="1" x14ac:dyDescent="0.15">
      <c r="A187" s="364" t="s">
        <v>90</v>
      </c>
      <c r="B187" s="169" t="s">
        <v>330</v>
      </c>
      <c r="C187" s="169" t="s">
        <v>101</v>
      </c>
      <c r="D187" s="167"/>
      <c r="E187" s="196"/>
      <c r="F187" s="167"/>
      <c r="G187" s="168"/>
    </row>
    <row r="188" spans="1:7" ht="14.25" customHeight="1" x14ac:dyDescent="0.15">
      <c r="A188" s="364"/>
      <c r="B188" s="169" t="s">
        <v>246</v>
      </c>
      <c r="C188" s="169" t="s">
        <v>83</v>
      </c>
      <c r="D188" s="167"/>
      <c r="E188" s="196"/>
      <c r="F188" s="167"/>
      <c r="G188" s="168"/>
    </row>
    <row r="189" spans="1:7" ht="14.25" customHeight="1" x14ac:dyDescent="0.15">
      <c r="A189" s="197" t="s">
        <v>331</v>
      </c>
      <c r="B189" s="170"/>
      <c r="C189" s="171">
        <f t="shared" ref="C189:C200" si="12">B189*12</f>
        <v>0</v>
      </c>
      <c r="D189" s="167"/>
      <c r="E189" s="196"/>
      <c r="F189" s="167"/>
      <c r="G189" s="168"/>
    </row>
    <row r="190" spans="1:7" ht="14.25" customHeight="1" x14ac:dyDescent="0.15">
      <c r="A190" s="197" t="s">
        <v>332</v>
      </c>
      <c r="B190" s="170"/>
      <c r="C190" s="171">
        <f t="shared" si="12"/>
        <v>0</v>
      </c>
      <c r="D190" s="167"/>
      <c r="E190" s="196"/>
      <c r="F190" s="167"/>
      <c r="G190" s="168"/>
    </row>
    <row r="191" spans="1:7" ht="23" customHeight="1" x14ac:dyDescent="0.15">
      <c r="A191" s="197" t="s">
        <v>333</v>
      </c>
      <c r="B191" s="170"/>
      <c r="C191" s="171">
        <f t="shared" si="12"/>
        <v>0</v>
      </c>
      <c r="D191" s="167"/>
      <c r="E191" s="196"/>
      <c r="F191" s="167"/>
      <c r="G191" s="168"/>
    </row>
    <row r="192" spans="1:7" ht="14.25" customHeight="1" x14ac:dyDescent="0.15">
      <c r="A192" s="197" t="s">
        <v>334</v>
      </c>
      <c r="B192" s="170"/>
      <c r="C192" s="171">
        <f t="shared" si="12"/>
        <v>0</v>
      </c>
      <c r="D192" s="167"/>
      <c r="E192" s="196"/>
      <c r="F192" s="167"/>
      <c r="G192" s="168"/>
    </row>
    <row r="193" spans="1:7" ht="14.25" customHeight="1" x14ac:dyDescent="0.15">
      <c r="A193" s="197" t="s">
        <v>335</v>
      </c>
      <c r="B193" s="170"/>
      <c r="C193" s="171">
        <f t="shared" si="12"/>
        <v>0</v>
      </c>
      <c r="D193" s="167"/>
      <c r="E193" s="196"/>
      <c r="F193" s="167"/>
      <c r="G193" s="168"/>
    </row>
    <row r="194" spans="1:7" ht="14.25" customHeight="1" x14ac:dyDescent="0.15">
      <c r="A194" s="197" t="s">
        <v>336</v>
      </c>
      <c r="B194" s="170"/>
      <c r="C194" s="171">
        <f t="shared" si="12"/>
        <v>0</v>
      </c>
      <c r="D194" s="167"/>
      <c r="E194" s="196"/>
      <c r="F194" s="167"/>
      <c r="G194" s="168"/>
    </row>
    <row r="195" spans="1:7" ht="14.25" customHeight="1" x14ac:dyDescent="0.15">
      <c r="A195" s="197" t="s">
        <v>337</v>
      </c>
      <c r="B195" s="170"/>
      <c r="C195" s="171">
        <f t="shared" si="12"/>
        <v>0</v>
      </c>
      <c r="D195" s="167"/>
      <c r="E195" s="196"/>
      <c r="F195" s="167"/>
      <c r="G195" s="168"/>
    </row>
    <row r="196" spans="1:7" ht="14.25" customHeight="1" x14ac:dyDescent="0.15">
      <c r="A196" s="197" t="s">
        <v>338</v>
      </c>
      <c r="B196" s="170"/>
      <c r="C196" s="171">
        <f t="shared" si="12"/>
        <v>0</v>
      </c>
      <c r="D196" s="167"/>
      <c r="E196" s="196"/>
      <c r="F196" s="167"/>
      <c r="G196" s="168"/>
    </row>
    <row r="197" spans="1:7" ht="14.25" customHeight="1" x14ac:dyDescent="0.15">
      <c r="A197" s="197" t="s">
        <v>339</v>
      </c>
      <c r="B197" s="170"/>
      <c r="C197" s="171">
        <f t="shared" si="12"/>
        <v>0</v>
      </c>
      <c r="D197" s="167"/>
      <c r="E197" s="196"/>
      <c r="F197" s="167"/>
      <c r="G197" s="168"/>
    </row>
    <row r="198" spans="1:7" ht="14.25" customHeight="1" x14ac:dyDescent="0.15">
      <c r="A198" s="197" t="s">
        <v>340</v>
      </c>
      <c r="B198" s="170"/>
      <c r="C198" s="171">
        <f t="shared" si="12"/>
        <v>0</v>
      </c>
      <c r="D198" s="167"/>
      <c r="E198" s="196"/>
      <c r="F198" s="167"/>
      <c r="G198" s="168"/>
    </row>
    <row r="199" spans="1:7" ht="14.25" customHeight="1" x14ac:dyDescent="0.15">
      <c r="A199" s="51" t="s">
        <v>341</v>
      </c>
      <c r="B199" s="170"/>
      <c r="C199" s="171">
        <f t="shared" si="12"/>
        <v>0</v>
      </c>
      <c r="D199" s="167"/>
      <c r="E199" s="196"/>
      <c r="F199" s="167"/>
      <c r="G199" s="168"/>
    </row>
    <row r="200" spans="1:7" ht="14.25" customHeight="1" x14ac:dyDescent="0.15">
      <c r="A200" s="51" t="s">
        <v>342</v>
      </c>
      <c r="B200" s="170"/>
      <c r="C200" s="171">
        <f t="shared" si="12"/>
        <v>0</v>
      </c>
      <c r="D200" s="167"/>
      <c r="E200" s="196"/>
      <c r="F200" s="167"/>
      <c r="G200" s="168"/>
    </row>
    <row r="201" spans="1:7" ht="14.25" customHeight="1" x14ac:dyDescent="0.15">
      <c r="A201" s="163"/>
      <c r="B201" s="172" t="s">
        <v>73</v>
      </c>
      <c r="C201" s="155">
        <f>SUM(C189:C200)</f>
        <v>0</v>
      </c>
      <c r="D201" s="167"/>
      <c r="E201" s="196"/>
      <c r="F201" s="167"/>
      <c r="G201" s="168"/>
    </row>
    <row r="202" spans="1:7" ht="14.25" customHeight="1" x14ac:dyDescent="0.15">
      <c r="A202" s="163"/>
      <c r="D202" s="167"/>
      <c r="E202" s="196"/>
      <c r="F202" s="167"/>
      <c r="G202" s="168"/>
    </row>
    <row r="203" spans="1:7" ht="14.25" customHeight="1" x14ac:dyDescent="0.15">
      <c r="A203" s="163"/>
      <c r="D203" s="167"/>
      <c r="E203" s="196"/>
      <c r="F203" s="167"/>
      <c r="G203" s="168"/>
    </row>
    <row r="204" spans="1:7" ht="14.25" customHeight="1" x14ac:dyDescent="0.15">
      <c r="A204" s="163"/>
      <c r="D204" s="167"/>
      <c r="E204" s="196"/>
      <c r="F204" s="167"/>
      <c r="G204" s="168"/>
    </row>
    <row r="205" spans="1:7" ht="15" customHeight="1" x14ac:dyDescent="0.15">
      <c r="A205" s="244" t="s">
        <v>343</v>
      </c>
      <c r="B205" s="205"/>
      <c r="C205" s="205"/>
      <c r="D205" s="130">
        <f>D215</f>
        <v>0</v>
      </c>
      <c r="E205" s="196"/>
      <c r="F205" s="167"/>
      <c r="G205" s="168"/>
    </row>
    <row r="206" spans="1:7" ht="15" customHeight="1" x14ac:dyDescent="0.15">
      <c r="A206" s="163"/>
      <c r="D206" s="167"/>
      <c r="E206" s="196"/>
      <c r="F206" s="167"/>
      <c r="G206" s="168"/>
    </row>
    <row r="207" spans="1:7" ht="15" customHeight="1" x14ac:dyDescent="0.15">
      <c r="A207" s="357" t="s">
        <v>217</v>
      </c>
      <c r="B207" s="359" t="s">
        <v>59</v>
      </c>
      <c r="C207" s="138" t="s">
        <v>344</v>
      </c>
      <c r="D207" s="138" t="s">
        <v>101</v>
      </c>
      <c r="E207" s="196"/>
      <c r="F207" s="167"/>
      <c r="G207" s="168"/>
    </row>
    <row r="208" spans="1:7" ht="15" customHeight="1" x14ac:dyDescent="0.15">
      <c r="A208" s="358"/>
      <c r="B208" s="360"/>
      <c r="C208" s="142" t="s">
        <v>83</v>
      </c>
      <c r="D208" s="143" t="s">
        <v>83</v>
      </c>
      <c r="E208" s="196"/>
      <c r="F208" s="167"/>
      <c r="G208" s="168"/>
    </row>
    <row r="209" spans="1:7" ht="15" customHeight="1" x14ac:dyDescent="0.15">
      <c r="A209" s="51" t="s">
        <v>345</v>
      </c>
      <c r="B209" s="245"/>
      <c r="C209" s="134"/>
      <c r="D209" s="149">
        <f t="shared" ref="D209:D214" si="13">B209*C209</f>
        <v>0</v>
      </c>
      <c r="E209" s="196"/>
      <c r="F209" s="167"/>
      <c r="G209" s="168"/>
    </row>
    <row r="210" spans="1:7" ht="15" customHeight="1" x14ac:dyDescent="0.15">
      <c r="A210" s="51" t="s">
        <v>228</v>
      </c>
      <c r="B210" s="245"/>
      <c r="C210" s="134"/>
      <c r="D210" s="149">
        <f t="shared" si="13"/>
        <v>0</v>
      </c>
      <c r="E210" s="196"/>
      <c r="F210" s="167"/>
      <c r="G210" s="164"/>
    </row>
    <row r="211" spans="1:7" ht="15" customHeight="1" x14ac:dyDescent="0.15">
      <c r="A211" s="51" t="s">
        <v>229</v>
      </c>
      <c r="B211" s="245"/>
      <c r="C211" s="134"/>
      <c r="D211" s="149">
        <f t="shared" si="13"/>
        <v>0</v>
      </c>
      <c r="E211" s="196"/>
      <c r="F211" s="164"/>
      <c r="G211" s="164"/>
    </row>
    <row r="212" spans="1:7" ht="14.25" customHeight="1" x14ac:dyDescent="0.15">
      <c r="A212" s="51" t="s">
        <v>346</v>
      </c>
      <c r="B212" s="245"/>
      <c r="C212" s="134"/>
      <c r="D212" s="149">
        <f t="shared" si="13"/>
        <v>0</v>
      </c>
      <c r="E212" s="196"/>
      <c r="F212" s="164"/>
      <c r="G212" s="164"/>
    </row>
    <row r="213" spans="1:7" ht="14.25" customHeight="1" x14ac:dyDescent="0.15">
      <c r="A213" s="51" t="s">
        <v>231</v>
      </c>
      <c r="B213" s="245"/>
      <c r="C213" s="134"/>
      <c r="D213" s="149">
        <f t="shared" si="13"/>
        <v>0</v>
      </c>
      <c r="E213" s="196"/>
      <c r="F213" s="164"/>
      <c r="G213" s="164"/>
    </row>
    <row r="214" spans="1:7" ht="14.25" customHeight="1" x14ac:dyDescent="0.15">
      <c r="A214" s="151" t="s">
        <v>233</v>
      </c>
      <c r="B214" s="246"/>
      <c r="C214" s="152"/>
      <c r="D214" s="149">
        <f t="shared" si="13"/>
        <v>0</v>
      </c>
      <c r="E214" s="166"/>
      <c r="F214" s="164"/>
      <c r="G214" s="164"/>
    </row>
    <row r="215" spans="1:7" ht="14.25" customHeight="1" x14ac:dyDescent="0.15">
      <c r="B215" s="153"/>
      <c r="C215" s="172" t="s">
        <v>73</v>
      </c>
      <c r="D215" s="155">
        <f>SUM(D209:D214)</f>
        <v>0</v>
      </c>
      <c r="E215" s="247"/>
      <c r="F215" s="164"/>
      <c r="G215" s="164"/>
    </row>
    <row r="216" spans="1:7" ht="14.25" customHeight="1" x14ac:dyDescent="0.15">
      <c r="E216" s="247"/>
      <c r="F216" s="164"/>
      <c r="G216" s="164"/>
    </row>
    <row r="217" spans="1:7" ht="14.25" customHeight="1" x14ac:dyDescent="0.15">
      <c r="E217" s="247"/>
      <c r="F217" s="164"/>
      <c r="G217" s="164"/>
    </row>
    <row r="218" spans="1:7" x14ac:dyDescent="0.15">
      <c r="E218" s="247"/>
    </row>
    <row r="219" spans="1:7" x14ac:dyDescent="0.15">
      <c r="A219" s="361" t="s">
        <v>373</v>
      </c>
      <c r="B219" s="361"/>
      <c r="C219" s="361"/>
      <c r="D219" s="251">
        <f>D225</f>
        <v>0</v>
      </c>
    </row>
    <row r="220" spans="1:7" x14ac:dyDescent="0.15">
      <c r="B220" s="252"/>
      <c r="C220" s="253"/>
      <c r="D220" s="253"/>
    </row>
    <row r="221" spans="1:7" x14ac:dyDescent="0.15">
      <c r="A221" s="355"/>
      <c r="B221" s="199" t="s">
        <v>349</v>
      </c>
      <c r="C221" s="254" t="s">
        <v>350</v>
      </c>
      <c r="D221" s="254" t="s">
        <v>245</v>
      </c>
    </row>
    <row r="222" spans="1:7" x14ac:dyDescent="0.15">
      <c r="A222" s="355"/>
      <c r="B222" s="199" t="s">
        <v>117</v>
      </c>
      <c r="C222" s="254" t="s">
        <v>279</v>
      </c>
      <c r="D222" s="254" t="s">
        <v>83</v>
      </c>
    </row>
    <row r="223" spans="1:7" x14ac:dyDescent="0.15">
      <c r="A223" s="151" t="s">
        <v>404</v>
      </c>
      <c r="B223" s="255"/>
      <c r="C223" s="258"/>
      <c r="D223" s="257">
        <v>0</v>
      </c>
    </row>
    <row r="224" spans="1:7" x14ac:dyDescent="0.15">
      <c r="A224" s="151" t="s">
        <v>233</v>
      </c>
      <c r="B224" s="255"/>
      <c r="C224" s="258"/>
      <c r="D224" s="257">
        <f t="shared" ref="D224" si="14">B224*C224</f>
        <v>0</v>
      </c>
    </row>
    <row r="225" spans="1:4" x14ac:dyDescent="0.15">
      <c r="B225" s="252"/>
      <c r="C225" s="253" t="s">
        <v>73</v>
      </c>
      <c r="D225" s="251">
        <f>SUM(D223:D224)</f>
        <v>0</v>
      </c>
    </row>
    <row r="227" spans="1:4" x14ac:dyDescent="0.15">
      <c r="C227" s="167"/>
      <c r="D227" s="196"/>
    </row>
    <row r="228" spans="1:4" x14ac:dyDescent="0.15">
      <c r="A228" s="259" t="s">
        <v>352</v>
      </c>
      <c r="B228" s="260"/>
      <c r="C228" s="260"/>
      <c r="D228" s="243">
        <f>C234</f>
        <v>0</v>
      </c>
    </row>
    <row r="230" spans="1:4" x14ac:dyDescent="0.15">
      <c r="A230" s="355" t="s">
        <v>255</v>
      </c>
      <c r="B230" s="169" t="s">
        <v>243</v>
      </c>
      <c r="C230" s="169" t="s">
        <v>245</v>
      </c>
    </row>
    <row r="231" spans="1:4" x14ac:dyDescent="0.15">
      <c r="A231" s="355"/>
      <c r="B231" s="169" t="s">
        <v>246</v>
      </c>
      <c r="C231" s="169" t="s">
        <v>83</v>
      </c>
    </row>
    <row r="232" spans="1:4" x14ac:dyDescent="0.15">
      <c r="A232" s="151" t="s">
        <v>353</v>
      </c>
      <c r="B232" s="170"/>
      <c r="C232" s="171">
        <f>B232*12</f>
        <v>0</v>
      </c>
    </row>
    <row r="233" spans="1:4" x14ac:dyDescent="0.15">
      <c r="A233" s="151" t="s">
        <v>233</v>
      </c>
      <c r="B233" s="170"/>
      <c r="C233" s="171">
        <f>B233*12</f>
        <v>0</v>
      </c>
    </row>
    <row r="234" spans="1:4" x14ac:dyDescent="0.15">
      <c r="B234" s="172" t="s">
        <v>73</v>
      </c>
      <c r="C234" s="155">
        <f>C233+C232</f>
        <v>0</v>
      </c>
    </row>
    <row r="237" spans="1:4" x14ac:dyDescent="0.15">
      <c r="A237" s="132"/>
      <c r="B237" s="132"/>
      <c r="C237" s="132"/>
      <c r="D237" s="154"/>
    </row>
    <row r="238" spans="1:4" x14ac:dyDescent="0.15">
      <c r="A238" s="132"/>
      <c r="B238" s="132"/>
      <c r="C238" s="132"/>
      <c r="D238" s="154"/>
    </row>
  </sheetData>
  <mergeCells count="49">
    <mergeCell ref="A40:E40"/>
    <mergeCell ref="A1:G1"/>
    <mergeCell ref="J5:K5"/>
    <mergeCell ref="A6:A7"/>
    <mergeCell ref="B6:B7"/>
    <mergeCell ref="A17:A18"/>
    <mergeCell ref="B17:B18"/>
    <mergeCell ref="A28:G28"/>
    <mergeCell ref="A29:A31"/>
    <mergeCell ref="B29:B30"/>
    <mergeCell ref="C29:C31"/>
    <mergeCell ref="D29:D30"/>
    <mergeCell ref="A43:B43"/>
    <mergeCell ref="A44:A45"/>
    <mergeCell ref="C44:C45"/>
    <mergeCell ref="A52:D52"/>
    <mergeCell ref="A53:A54"/>
    <mergeCell ref="C53:C54"/>
    <mergeCell ref="A65:B65"/>
    <mergeCell ref="A66:A67"/>
    <mergeCell ref="C66:C67"/>
    <mergeCell ref="D66:D67"/>
    <mergeCell ref="A74:A75"/>
    <mergeCell ref="C74:C75"/>
    <mergeCell ref="B143:B144"/>
    <mergeCell ref="C143:C144"/>
    <mergeCell ref="E143:E144"/>
    <mergeCell ref="A85:A86"/>
    <mergeCell ref="B85:B86"/>
    <mergeCell ref="A102:A103"/>
    <mergeCell ref="C102:C103"/>
    <mergeCell ref="A111:A112"/>
    <mergeCell ref="C111:C112"/>
    <mergeCell ref="A230:A231"/>
    <mergeCell ref="A95:A96"/>
    <mergeCell ref="B95:B96"/>
    <mergeCell ref="A207:A208"/>
    <mergeCell ref="B207:B208"/>
    <mergeCell ref="A219:C219"/>
    <mergeCell ref="A221:A222"/>
    <mergeCell ref="A169:A170"/>
    <mergeCell ref="B169:B170"/>
    <mergeCell ref="A180:A181"/>
    <mergeCell ref="B180:B181"/>
    <mergeCell ref="A185:B185"/>
    <mergeCell ref="A187:A188"/>
    <mergeCell ref="A129:A130"/>
    <mergeCell ref="B129:B130"/>
    <mergeCell ref="A143:A14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A055A-CF25-487F-81C2-D33527BEF81B}">
  <sheetPr>
    <tabColor theme="6" tint="0.39997558519241921"/>
  </sheetPr>
  <dimension ref="A1:D46"/>
  <sheetViews>
    <sheetView view="pageBreakPreview" zoomScale="98" zoomScaleNormal="100" zoomScaleSheetLayoutView="98" workbookViewId="0">
      <selection activeCell="E34" sqref="E34"/>
    </sheetView>
  </sheetViews>
  <sheetFormatPr baseColWidth="10" defaultColWidth="10.5" defaultRowHeight="14" x14ac:dyDescent="0.15"/>
  <cols>
    <col min="1" max="1" width="5.5" style="1" customWidth="1"/>
    <col min="2" max="2" width="64.33203125" style="1" customWidth="1"/>
    <col min="3" max="3" width="19.83203125" style="1" customWidth="1"/>
    <col min="4" max="4" width="10.5" style="1"/>
    <col min="5" max="5" width="91.83203125" style="1" customWidth="1"/>
    <col min="6" max="16384" width="10.5" style="1"/>
  </cols>
  <sheetData>
    <row r="1" spans="1:3" ht="44" customHeight="1" x14ac:dyDescent="0.15">
      <c r="A1" s="354" t="s">
        <v>397</v>
      </c>
      <c r="B1" s="354"/>
      <c r="C1" s="354"/>
    </row>
    <row r="2" spans="1:3" ht="15" thickBot="1" x14ac:dyDescent="0.2"/>
    <row r="3" spans="1:3" s="26" customFormat="1" ht="43.75" customHeight="1" x14ac:dyDescent="0.15">
      <c r="A3" s="261" t="s">
        <v>1</v>
      </c>
      <c r="B3" s="262" t="s">
        <v>2</v>
      </c>
      <c r="C3" s="263" t="s">
        <v>354</v>
      </c>
    </row>
    <row r="4" spans="1:3" ht="15" x14ac:dyDescent="0.15">
      <c r="A4" s="5" t="s">
        <v>3</v>
      </c>
      <c r="B4" s="6" t="s">
        <v>42</v>
      </c>
      <c r="C4" s="264">
        <f>SUM(C5:C16)</f>
        <v>0</v>
      </c>
    </row>
    <row r="5" spans="1:3" ht="15" x14ac:dyDescent="0.15">
      <c r="A5" s="8" t="s">
        <v>4</v>
      </c>
      <c r="B5" s="9" t="s">
        <v>19</v>
      </c>
      <c r="C5" s="265">
        <f>'MTEJ_colectare alte categ'!G17</f>
        <v>0</v>
      </c>
    </row>
    <row r="6" spans="1:3" ht="15" customHeight="1" x14ac:dyDescent="0.15">
      <c r="A6" s="8" t="s">
        <v>5</v>
      </c>
      <c r="B6" s="9" t="s">
        <v>18</v>
      </c>
      <c r="C6" s="265">
        <f>'MTEJ_colectare alte categ'!G29</f>
        <v>0</v>
      </c>
    </row>
    <row r="7" spans="1:3" ht="30" x14ac:dyDescent="0.15">
      <c r="A7" s="8" t="s">
        <v>6</v>
      </c>
      <c r="B7" s="9" t="s">
        <v>355</v>
      </c>
      <c r="C7" s="265">
        <f>'MTEJ_colectare alte categ'!D42</f>
        <v>0</v>
      </c>
    </row>
    <row r="8" spans="1:3" ht="15" x14ac:dyDescent="0.15">
      <c r="A8" s="8" t="s">
        <v>7</v>
      </c>
      <c r="B8" s="9" t="s">
        <v>20</v>
      </c>
      <c r="C8" s="265">
        <f>'MTEJ_colectare alte categ'!D52</f>
        <v>0</v>
      </c>
    </row>
    <row r="9" spans="1:3" ht="13.5" customHeight="1" x14ac:dyDescent="0.15">
      <c r="A9" s="8" t="s">
        <v>8</v>
      </c>
      <c r="B9" s="9" t="s">
        <v>356</v>
      </c>
      <c r="C9" s="265">
        <f>'MTEJ_colectare alte categ'!D64</f>
        <v>0</v>
      </c>
    </row>
    <row r="10" spans="1:3" ht="15.75" customHeight="1" x14ac:dyDescent="0.15">
      <c r="A10" s="8" t="s">
        <v>10</v>
      </c>
      <c r="B10" s="9" t="s">
        <v>9</v>
      </c>
      <c r="C10" s="265">
        <f>'MTEJ_colectare alte categ'!E72</f>
        <v>0</v>
      </c>
    </row>
    <row r="11" spans="1:3" ht="15" x14ac:dyDescent="0.15">
      <c r="A11" s="8" t="s">
        <v>12</v>
      </c>
      <c r="B11" s="9" t="s">
        <v>11</v>
      </c>
      <c r="C11" s="265">
        <f>'MTEJ_colectare alte categ'!D83</f>
        <v>0</v>
      </c>
    </row>
    <row r="12" spans="1:3" ht="12.75" customHeight="1" x14ac:dyDescent="0.15">
      <c r="A12" s="8" t="s">
        <v>13</v>
      </c>
      <c r="B12" s="9" t="s">
        <v>357</v>
      </c>
      <c r="C12" s="265">
        <f>'MTEJ_colectare alte categ'!E95</f>
        <v>0</v>
      </c>
    </row>
    <row r="13" spans="1:3" ht="15" x14ac:dyDescent="0.15">
      <c r="A13" s="8" t="s">
        <v>14</v>
      </c>
      <c r="B13" s="283" t="s">
        <v>369</v>
      </c>
      <c r="C13" s="265">
        <f>'MTEJ_colectare alte categ'!C105</f>
        <v>0</v>
      </c>
    </row>
    <row r="14" spans="1:3" ht="14.25" customHeight="1" x14ac:dyDescent="0.15">
      <c r="A14" s="8" t="s">
        <v>16</v>
      </c>
      <c r="B14" s="9" t="s">
        <v>15</v>
      </c>
      <c r="C14" s="265">
        <f>'MTEJ_colectare alte categ'!D114</f>
        <v>0</v>
      </c>
    </row>
    <row r="15" spans="1:3" ht="14.25" customHeight="1" x14ac:dyDescent="0.15">
      <c r="A15" s="8" t="s">
        <v>17</v>
      </c>
      <c r="B15" s="9" t="s">
        <v>47</v>
      </c>
      <c r="C15" s="265">
        <f>'MTEJ_colectare alte categ'!D132</f>
        <v>0</v>
      </c>
    </row>
    <row r="16" spans="1:3" ht="15" customHeight="1" x14ac:dyDescent="0.15">
      <c r="A16" s="8" t="s">
        <v>21</v>
      </c>
      <c r="B16" s="9" t="s">
        <v>49</v>
      </c>
      <c r="C16" s="265">
        <f>'MTEJ_colectare alte categ'!E144</f>
        <v>0</v>
      </c>
    </row>
    <row r="17" spans="1:3" ht="15" x14ac:dyDescent="0.15">
      <c r="A17" s="5" t="s">
        <v>22</v>
      </c>
      <c r="B17" s="6" t="s">
        <v>43</v>
      </c>
      <c r="C17" s="264">
        <f>SUM(C18:C21)</f>
        <v>0</v>
      </c>
    </row>
    <row r="18" spans="1:3" ht="15" x14ac:dyDescent="0.15">
      <c r="A18" s="8" t="s">
        <v>25</v>
      </c>
      <c r="B18" s="9" t="s">
        <v>23</v>
      </c>
      <c r="C18" s="265">
        <f>'MTEJ_colectare alte categ'!F165</f>
        <v>0</v>
      </c>
    </row>
    <row r="19" spans="1:3" ht="15" x14ac:dyDescent="0.15">
      <c r="A19" s="8" t="s">
        <v>26</v>
      </c>
      <c r="B19" s="9" t="s">
        <v>52</v>
      </c>
      <c r="C19" s="265">
        <f>'MTEJ_colectare alte categ'!C173</f>
        <v>0</v>
      </c>
    </row>
    <row r="20" spans="1:3" ht="26" customHeight="1" x14ac:dyDescent="0.15">
      <c r="A20" s="8" t="s">
        <v>27</v>
      </c>
      <c r="B20" s="9" t="s">
        <v>48</v>
      </c>
      <c r="C20" s="265">
        <f>'MTEJ_colectare alte categ'!D182</f>
        <v>0</v>
      </c>
    </row>
    <row r="21" spans="1:3" ht="15" x14ac:dyDescent="0.15">
      <c r="A21" s="8" t="s">
        <v>28</v>
      </c>
      <c r="B21" s="9" t="s">
        <v>24</v>
      </c>
      <c r="C21" s="265">
        <f>'MTEJ_colectare alte categ'!D188</f>
        <v>0</v>
      </c>
    </row>
    <row r="22" spans="1:3" ht="13.5" customHeight="1" x14ac:dyDescent="0.15">
      <c r="A22" s="342">
        <f>A17+1</f>
        <v>3</v>
      </c>
      <c r="B22" s="6" t="s">
        <v>30</v>
      </c>
      <c r="C22" s="266">
        <f>'MTEJ_colectare alte categ'!C207</f>
        <v>0</v>
      </c>
    </row>
    <row r="23" spans="1:3" ht="15" x14ac:dyDescent="0.15">
      <c r="A23" s="342">
        <f>A22+1</f>
        <v>4</v>
      </c>
      <c r="B23" s="6" t="s">
        <v>44</v>
      </c>
      <c r="C23" s="266">
        <f>'MTEJ_colectare alte categ'!D221</f>
        <v>0</v>
      </c>
    </row>
    <row r="24" spans="1:3" ht="15" x14ac:dyDescent="0.15">
      <c r="A24" s="342">
        <f t="shared" ref="A24:A27" si="0">A23+1</f>
        <v>5</v>
      </c>
      <c r="B24" s="6" t="s">
        <v>360</v>
      </c>
      <c r="C24" s="266">
        <f>'MTEJ_colectare alte categ'!D228</f>
        <v>0</v>
      </c>
    </row>
    <row r="25" spans="1:3" ht="15" x14ac:dyDescent="0.15">
      <c r="A25" s="342">
        <f t="shared" si="0"/>
        <v>6</v>
      </c>
      <c r="B25" s="6" t="s">
        <v>361</v>
      </c>
      <c r="C25" s="266">
        <f>'MTEJ_colectare alte categ'!D234</f>
        <v>0</v>
      </c>
    </row>
    <row r="26" spans="1:3" ht="15" x14ac:dyDescent="0.15">
      <c r="A26" s="342">
        <f t="shared" si="0"/>
        <v>7</v>
      </c>
      <c r="B26" s="6" t="s">
        <v>362</v>
      </c>
      <c r="C26" s="266">
        <f>'MTEJ_colectare alte categ'!D241</f>
        <v>0</v>
      </c>
    </row>
    <row r="27" spans="1:3" ht="15" x14ac:dyDescent="0.15">
      <c r="A27" s="342">
        <f t="shared" si="0"/>
        <v>8</v>
      </c>
      <c r="B27" s="6" t="s">
        <v>50</v>
      </c>
      <c r="C27" s="266">
        <f>'MTEJ_colectare alte categ'!D250</f>
        <v>0</v>
      </c>
    </row>
    <row r="28" spans="1:3" ht="15" x14ac:dyDescent="0.15">
      <c r="A28" s="12" t="s">
        <v>35</v>
      </c>
      <c r="B28" s="13" t="s">
        <v>380</v>
      </c>
      <c r="C28" s="267">
        <f>SUM(C4,C17,C22,C23,C24,C25,C26,C27)</f>
        <v>0</v>
      </c>
    </row>
    <row r="29" spans="1:3" ht="15" x14ac:dyDescent="0.15">
      <c r="A29" s="12" t="s">
        <v>36</v>
      </c>
      <c r="B29" s="13" t="s">
        <v>45</v>
      </c>
      <c r="C29" s="268">
        <f>'MTEJ_colectare alte categ'!C259</f>
        <v>0</v>
      </c>
    </row>
    <row r="30" spans="1:3" ht="15" x14ac:dyDescent="0.15">
      <c r="A30" s="12" t="s">
        <v>37</v>
      </c>
      <c r="B30" s="13" t="s">
        <v>46</v>
      </c>
      <c r="C30" s="269">
        <f>C28+C29</f>
        <v>0</v>
      </c>
    </row>
    <row r="31" spans="1:3" ht="15" x14ac:dyDescent="0.15">
      <c r="A31" s="12" t="s">
        <v>38</v>
      </c>
      <c r="B31" s="13" t="s">
        <v>39</v>
      </c>
      <c r="C31" s="268">
        <f>10%*C30</f>
        <v>0</v>
      </c>
    </row>
    <row r="32" spans="1:3" ht="15" x14ac:dyDescent="0.15">
      <c r="A32" s="12" t="s">
        <v>40</v>
      </c>
      <c r="B32" s="13" t="s">
        <v>41</v>
      </c>
      <c r="C32" s="268">
        <v>0</v>
      </c>
    </row>
    <row r="33" spans="1:4" ht="16" thickBot="1" x14ac:dyDescent="0.2">
      <c r="A33" s="19"/>
      <c r="B33" s="20" t="s">
        <v>358</v>
      </c>
      <c r="C33" s="270">
        <f>C30+C31+C32</f>
        <v>0</v>
      </c>
    </row>
    <row r="34" spans="1:4" ht="15" thickBot="1" x14ac:dyDescent="0.2">
      <c r="D34" s="271"/>
    </row>
    <row r="35" spans="1:4" ht="16" thickBot="1" x14ac:dyDescent="0.2">
      <c r="B35" s="272" t="s">
        <v>359</v>
      </c>
      <c r="C35" s="341">
        <v>39012.788118072014</v>
      </c>
    </row>
    <row r="36" spans="1:4" ht="15" thickBot="1" x14ac:dyDescent="0.2">
      <c r="C36" s="26"/>
    </row>
    <row r="37" spans="1:4" ht="31" thickBot="1" x14ac:dyDescent="0.2">
      <c r="B37" s="272" t="s">
        <v>374</v>
      </c>
      <c r="C37" s="343">
        <f>ROUND(C33/C35,2)</f>
        <v>0</v>
      </c>
      <c r="D37" s="273"/>
    </row>
    <row r="38" spans="1:4" x14ac:dyDescent="0.15">
      <c r="B38" s="272"/>
      <c r="C38" s="27"/>
    </row>
    <row r="40" spans="1:4" x14ac:dyDescent="0.15">
      <c r="C40" s="275"/>
      <c r="D40" s="271"/>
    </row>
    <row r="41" spans="1:4" x14ac:dyDescent="0.15">
      <c r="C41" s="273"/>
    </row>
    <row r="42" spans="1:4" x14ac:dyDescent="0.15">
      <c r="C42" s="275"/>
    </row>
    <row r="43" spans="1:4" x14ac:dyDescent="0.15">
      <c r="C43" s="274"/>
    </row>
    <row r="44" spans="1:4" x14ac:dyDescent="0.15">
      <c r="C44" s="273"/>
    </row>
    <row r="45" spans="1:4" x14ac:dyDescent="0.15">
      <c r="C45" s="273"/>
    </row>
    <row r="46" spans="1:4" x14ac:dyDescent="0.15">
      <c r="C46" s="274"/>
    </row>
  </sheetData>
  <mergeCells count="1">
    <mergeCell ref="A1:C1"/>
  </mergeCells>
  <pageMargins left="0.7" right="0.7" top="0.75" bottom="0.75" header="0.3" footer="0.3"/>
  <pageSetup paperSize="9" scale="87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41C7B-43ED-4A9D-900D-4F2B2705D6B0}">
  <sheetPr>
    <tabColor theme="6" tint="0.39997558519241921"/>
  </sheetPr>
  <dimension ref="A1:J263"/>
  <sheetViews>
    <sheetView topLeftCell="A224" workbookViewId="0">
      <selection activeCell="D250" sqref="D250"/>
    </sheetView>
  </sheetViews>
  <sheetFormatPr baseColWidth="10" defaultColWidth="8.83203125" defaultRowHeight="13" x14ac:dyDescent="0.15"/>
  <cols>
    <col min="1" max="1" width="46.5" style="131" customWidth="1"/>
    <col min="2" max="2" width="20" style="131" customWidth="1"/>
    <col min="3" max="3" width="21.1640625" style="131" customWidth="1"/>
    <col min="4" max="4" width="19.5" style="131" customWidth="1"/>
    <col min="5" max="5" width="18.5" style="131" customWidth="1"/>
    <col min="6" max="6" width="18" style="131" customWidth="1"/>
    <col min="7" max="7" width="16.5" style="131" customWidth="1"/>
    <col min="8" max="16384" width="8.83203125" style="131"/>
  </cols>
  <sheetData>
    <row r="1" spans="1:10" s="1" customFormat="1" ht="32" customHeight="1" x14ac:dyDescent="0.15">
      <c r="A1" s="373" t="s">
        <v>363</v>
      </c>
      <c r="B1" s="373"/>
      <c r="C1" s="373"/>
      <c r="D1" s="373"/>
      <c r="E1" s="373"/>
      <c r="F1" s="373"/>
      <c r="G1" s="373"/>
    </row>
    <row r="2" spans="1:10" s="1" customFormat="1" ht="23.25" customHeight="1" x14ac:dyDescent="0.15">
      <c r="A2" s="128"/>
      <c r="B2" s="128"/>
      <c r="C2" s="128"/>
    </row>
    <row r="3" spans="1:10" x14ac:dyDescent="0.15">
      <c r="A3" s="129" t="s">
        <v>56</v>
      </c>
      <c r="B3" s="129"/>
      <c r="C3" s="129"/>
      <c r="D3" s="129"/>
      <c r="E3" s="129"/>
      <c r="F3" s="129"/>
      <c r="G3" s="130">
        <f>G17+G29+D42+D52+D64+E72+D83+E95+D114+D132+E144</f>
        <v>0</v>
      </c>
    </row>
    <row r="5" spans="1:10" ht="25" customHeight="1" x14ac:dyDescent="0.15">
      <c r="A5" s="133" t="s">
        <v>215</v>
      </c>
      <c r="B5" s="133"/>
      <c r="C5" s="133"/>
      <c r="D5" s="133"/>
      <c r="E5" s="133"/>
      <c r="F5" s="133"/>
      <c r="G5" s="133"/>
      <c r="J5" s="137"/>
    </row>
    <row r="6" spans="1:10" ht="28" x14ac:dyDescent="0.15">
      <c r="A6" s="357" t="s">
        <v>217</v>
      </c>
      <c r="B6" s="359" t="s">
        <v>59</v>
      </c>
      <c r="C6" s="138" t="s">
        <v>60</v>
      </c>
      <c r="D6" s="138" t="s">
        <v>218</v>
      </c>
      <c r="E6" s="139" t="s">
        <v>219</v>
      </c>
      <c r="F6" s="138" t="s">
        <v>220</v>
      </c>
      <c r="G6" s="140" t="s">
        <v>64</v>
      </c>
    </row>
    <row r="7" spans="1:10" ht="14" x14ac:dyDescent="0.15">
      <c r="A7" s="358"/>
      <c r="B7" s="360"/>
      <c r="C7" s="142" t="s">
        <v>65</v>
      </c>
      <c r="D7" s="143" t="s">
        <v>66</v>
      </c>
      <c r="E7" s="144" t="s">
        <v>67</v>
      </c>
      <c r="F7" s="142" t="s">
        <v>226</v>
      </c>
      <c r="G7" s="142" t="s">
        <v>83</v>
      </c>
    </row>
    <row r="8" spans="1:10" ht="15" customHeight="1" x14ac:dyDescent="0.15">
      <c r="A8" s="51" t="s">
        <v>345</v>
      </c>
      <c r="B8" s="145"/>
      <c r="C8" s="146"/>
      <c r="D8" s="147"/>
      <c r="E8" s="148"/>
      <c r="F8" s="134"/>
      <c r="G8" s="149">
        <f t="shared" ref="G8:G16" si="0">B8*C8/100*D8*E8*F8</f>
        <v>0</v>
      </c>
    </row>
    <row r="9" spans="1:10" ht="15" customHeight="1" x14ac:dyDescent="0.15">
      <c r="A9" s="51" t="s">
        <v>364</v>
      </c>
      <c r="B9" s="150"/>
      <c r="C9" s="134"/>
      <c r="D9" s="134"/>
      <c r="E9" s="134"/>
      <c r="F9" s="134"/>
      <c r="G9" s="149">
        <f t="shared" si="0"/>
        <v>0</v>
      </c>
    </row>
    <row r="10" spans="1:10" ht="15" customHeight="1" x14ac:dyDescent="0.15">
      <c r="A10" s="51" t="s">
        <v>346</v>
      </c>
      <c r="B10" s="150"/>
      <c r="C10" s="134"/>
      <c r="D10" s="134"/>
      <c r="E10" s="134"/>
      <c r="F10" s="134"/>
      <c r="G10" s="149">
        <f t="shared" si="0"/>
        <v>0</v>
      </c>
    </row>
    <row r="11" spans="1:10" ht="15" customHeight="1" x14ac:dyDescent="0.15">
      <c r="A11" s="51" t="s">
        <v>365</v>
      </c>
      <c r="B11" s="150"/>
      <c r="C11" s="134"/>
      <c r="D11" s="134"/>
      <c r="E11" s="134"/>
      <c r="F11" s="134"/>
      <c r="G11" s="149">
        <f t="shared" si="0"/>
        <v>0</v>
      </c>
    </row>
    <row r="12" spans="1:10" ht="15" customHeight="1" x14ac:dyDescent="0.15">
      <c r="A12" s="51" t="s">
        <v>229</v>
      </c>
      <c r="B12" s="150"/>
      <c r="C12" s="134"/>
      <c r="D12" s="134"/>
      <c r="E12" s="134"/>
      <c r="F12" s="134"/>
      <c r="G12" s="149">
        <f t="shared" si="0"/>
        <v>0</v>
      </c>
    </row>
    <row r="13" spans="1:10" ht="15" customHeight="1" x14ac:dyDescent="0.15">
      <c r="A13" s="51" t="s">
        <v>231</v>
      </c>
      <c r="B13" s="150"/>
      <c r="C13" s="134"/>
      <c r="D13" s="134"/>
      <c r="E13" s="134"/>
      <c r="F13" s="134"/>
      <c r="G13" s="149">
        <f t="shared" si="0"/>
        <v>0</v>
      </c>
    </row>
    <row r="14" spans="1:10" ht="15" customHeight="1" x14ac:dyDescent="0.15">
      <c r="A14" s="51" t="s">
        <v>232</v>
      </c>
      <c r="B14" s="150"/>
      <c r="C14" s="134"/>
      <c r="D14" s="134"/>
      <c r="E14" s="134"/>
      <c r="F14" s="134"/>
      <c r="G14" s="149">
        <f t="shared" si="0"/>
        <v>0</v>
      </c>
    </row>
    <row r="15" spans="1:10" ht="15" customHeight="1" x14ac:dyDescent="0.15">
      <c r="A15" s="51" t="s">
        <v>208</v>
      </c>
      <c r="B15" s="150"/>
      <c r="C15" s="134"/>
      <c r="D15" s="134"/>
      <c r="E15" s="134"/>
      <c r="F15" s="134"/>
      <c r="G15" s="149">
        <f t="shared" si="0"/>
        <v>0</v>
      </c>
    </row>
    <row r="16" spans="1:10" ht="15" customHeight="1" x14ac:dyDescent="0.15">
      <c r="A16" s="151" t="s">
        <v>233</v>
      </c>
      <c r="B16" s="152"/>
      <c r="C16" s="152"/>
      <c r="D16" s="152"/>
      <c r="E16" s="134"/>
      <c r="F16" s="134"/>
      <c r="G16" s="149">
        <f t="shared" si="0"/>
        <v>0</v>
      </c>
    </row>
    <row r="17" spans="1:9" x14ac:dyDescent="0.15">
      <c r="B17" s="153"/>
      <c r="C17" s="153"/>
      <c r="D17" s="153"/>
      <c r="E17" s="153"/>
      <c r="F17" s="154" t="s">
        <v>73</v>
      </c>
      <c r="G17" s="155">
        <f>SUM(G8:G16)</f>
        <v>0</v>
      </c>
    </row>
    <row r="19" spans="1:9" ht="14" x14ac:dyDescent="0.15">
      <c r="A19" s="156" t="s">
        <v>74</v>
      </c>
      <c r="B19" s="157"/>
      <c r="C19" s="158"/>
      <c r="D19" s="158"/>
      <c r="E19" s="159"/>
      <c r="F19" s="158"/>
      <c r="G19" s="159"/>
    </row>
    <row r="20" spans="1:9" ht="28" x14ac:dyDescent="0.15">
      <c r="A20" s="357" t="s">
        <v>58</v>
      </c>
      <c r="B20" s="359" t="s">
        <v>59</v>
      </c>
      <c r="C20" s="138" t="s">
        <v>75</v>
      </c>
      <c r="D20" s="138" t="s">
        <v>76</v>
      </c>
      <c r="E20" s="160" t="s">
        <v>77</v>
      </c>
      <c r="F20" s="138" t="s">
        <v>78</v>
      </c>
      <c r="G20" s="140" t="s">
        <v>64</v>
      </c>
      <c r="I20" s="132"/>
    </row>
    <row r="21" spans="1:9" ht="14" x14ac:dyDescent="0.15">
      <c r="A21" s="358"/>
      <c r="B21" s="360"/>
      <c r="C21" s="142" t="s">
        <v>234</v>
      </c>
      <c r="D21" s="143" t="s">
        <v>80</v>
      </c>
      <c r="E21" s="161" t="s">
        <v>81</v>
      </c>
      <c r="F21" s="142" t="s">
        <v>82</v>
      </c>
      <c r="G21" s="142" t="s">
        <v>83</v>
      </c>
      <c r="I21" s="162"/>
    </row>
    <row r="22" spans="1:9" ht="14.25" customHeight="1" x14ac:dyDescent="0.15">
      <c r="A22" s="51" t="s">
        <v>235</v>
      </c>
      <c r="B22" s="150"/>
      <c r="C22" s="134"/>
      <c r="D22" s="134"/>
      <c r="E22" s="149">
        <f t="shared" ref="E22:E28" si="1">B22*C22*D22</f>
        <v>0</v>
      </c>
      <c r="F22" s="134"/>
      <c r="G22" s="149">
        <f t="shared" ref="G22:G28" si="2">E22*F22</f>
        <v>0</v>
      </c>
      <c r="I22" s="162"/>
    </row>
    <row r="23" spans="1:9" ht="14.25" customHeight="1" x14ac:dyDescent="0.15">
      <c r="A23" s="51" t="s">
        <v>236</v>
      </c>
      <c r="B23" s="150"/>
      <c r="C23" s="134"/>
      <c r="D23" s="134"/>
      <c r="E23" s="149">
        <f t="shared" si="1"/>
        <v>0</v>
      </c>
      <c r="F23" s="134"/>
      <c r="G23" s="149">
        <f t="shared" si="2"/>
        <v>0</v>
      </c>
    </row>
    <row r="24" spans="1:9" ht="14.25" customHeight="1" x14ac:dyDescent="0.15">
      <c r="A24" s="52" t="s">
        <v>237</v>
      </c>
      <c r="B24" s="150"/>
      <c r="C24" s="134"/>
      <c r="D24" s="134"/>
      <c r="E24" s="149">
        <f t="shared" si="1"/>
        <v>0</v>
      </c>
      <c r="F24" s="134"/>
      <c r="G24" s="149">
        <f t="shared" si="2"/>
        <v>0</v>
      </c>
    </row>
    <row r="25" spans="1:9" ht="14.25" customHeight="1" x14ac:dyDescent="0.15">
      <c r="A25" s="52" t="s">
        <v>238</v>
      </c>
      <c r="B25" s="152"/>
      <c r="C25" s="152"/>
      <c r="D25" s="152"/>
      <c r="E25" s="149">
        <f t="shared" si="1"/>
        <v>0</v>
      </c>
      <c r="F25" s="134"/>
      <c r="G25" s="149">
        <f t="shared" si="2"/>
        <v>0</v>
      </c>
    </row>
    <row r="26" spans="1:9" ht="14.25" customHeight="1" x14ac:dyDescent="0.15">
      <c r="A26" s="51" t="s">
        <v>239</v>
      </c>
      <c r="B26" s="152"/>
      <c r="C26" s="152"/>
      <c r="D26" s="152"/>
      <c r="E26" s="149">
        <f t="shared" si="1"/>
        <v>0</v>
      </c>
      <c r="F26" s="134"/>
      <c r="G26" s="149">
        <f t="shared" si="2"/>
        <v>0</v>
      </c>
    </row>
    <row r="27" spans="1:9" ht="14.25" customHeight="1" x14ac:dyDescent="0.15">
      <c r="A27" s="51" t="s">
        <v>240</v>
      </c>
      <c r="B27" s="152"/>
      <c r="C27" s="152"/>
      <c r="D27" s="152"/>
      <c r="E27" s="149">
        <f t="shared" si="1"/>
        <v>0</v>
      </c>
      <c r="F27" s="134"/>
      <c r="G27" s="149">
        <f t="shared" si="2"/>
        <v>0</v>
      </c>
    </row>
    <row r="28" spans="1:9" ht="14.25" customHeight="1" x14ac:dyDescent="0.15">
      <c r="A28" s="51" t="s">
        <v>233</v>
      </c>
      <c r="B28" s="152"/>
      <c r="C28" s="152"/>
      <c r="D28" s="152"/>
      <c r="E28" s="149">
        <f t="shared" si="1"/>
        <v>0</v>
      </c>
      <c r="F28" s="134"/>
      <c r="G28" s="149">
        <f t="shared" si="2"/>
        <v>0</v>
      </c>
    </row>
    <row r="29" spans="1:9" x14ac:dyDescent="0.15">
      <c r="A29" s="163"/>
      <c r="B29" s="153"/>
      <c r="C29" s="153"/>
      <c r="D29" s="153"/>
      <c r="E29" s="164"/>
      <c r="F29" s="154" t="s">
        <v>73</v>
      </c>
      <c r="G29" s="165">
        <f>SUM(G22:G28)</f>
        <v>0</v>
      </c>
    </row>
    <row r="30" spans="1:9" x14ac:dyDescent="0.15">
      <c r="A30" s="163"/>
      <c r="E30" s="166"/>
      <c r="F30" s="167"/>
      <c r="G30" s="168"/>
    </row>
    <row r="31" spans="1:9" ht="17.25" customHeight="1" x14ac:dyDescent="0.15">
      <c r="A31" s="369" t="s">
        <v>241</v>
      </c>
      <c r="B31" s="369"/>
      <c r="C31" s="369"/>
      <c r="D31" s="369"/>
      <c r="E31" s="369"/>
      <c r="F31" s="369"/>
      <c r="G31" s="369"/>
    </row>
    <row r="32" spans="1:9" x14ac:dyDescent="0.15">
      <c r="A32" s="357" t="s">
        <v>242</v>
      </c>
      <c r="B32" s="356" t="s">
        <v>243</v>
      </c>
      <c r="C32" s="359" t="s">
        <v>244</v>
      </c>
      <c r="D32" s="356" t="s">
        <v>245</v>
      </c>
      <c r="E32" s="166"/>
      <c r="F32" s="167"/>
      <c r="G32" s="168"/>
    </row>
    <row r="33" spans="1:7" x14ac:dyDescent="0.15">
      <c r="A33" s="370"/>
      <c r="B33" s="356" t="s">
        <v>246</v>
      </c>
      <c r="C33" s="371"/>
      <c r="D33" s="356" t="s">
        <v>83</v>
      </c>
      <c r="E33" s="166"/>
      <c r="F33" s="167"/>
      <c r="G33" s="168"/>
    </row>
    <row r="34" spans="1:7" x14ac:dyDescent="0.15">
      <c r="A34" s="358"/>
      <c r="B34" s="169" t="s">
        <v>246</v>
      </c>
      <c r="C34" s="360"/>
      <c r="D34" s="169" t="s">
        <v>83</v>
      </c>
      <c r="E34" s="166"/>
      <c r="F34" s="167"/>
      <c r="G34" s="168"/>
    </row>
    <row r="35" spans="1:7" ht="14" x14ac:dyDescent="0.15">
      <c r="A35" s="51" t="s">
        <v>247</v>
      </c>
      <c r="B35" s="170"/>
      <c r="C35" s="170"/>
      <c r="D35" s="171">
        <f t="shared" ref="D35:D41" si="3">B35*C35</f>
        <v>0</v>
      </c>
      <c r="E35" s="166"/>
      <c r="F35" s="167"/>
      <c r="G35" s="168"/>
    </row>
    <row r="36" spans="1:7" ht="14" x14ac:dyDescent="0.15">
      <c r="A36" s="51" t="s">
        <v>248</v>
      </c>
      <c r="B36" s="170"/>
      <c r="C36" s="170"/>
      <c r="D36" s="171">
        <f t="shared" si="3"/>
        <v>0</v>
      </c>
      <c r="E36" s="166"/>
      <c r="F36" s="167"/>
      <c r="G36" s="168"/>
    </row>
    <row r="37" spans="1:7" ht="14" x14ac:dyDescent="0.15">
      <c r="A37" s="51" t="s">
        <v>249</v>
      </c>
      <c r="B37" s="170"/>
      <c r="C37" s="170"/>
      <c r="D37" s="171">
        <f t="shared" si="3"/>
        <v>0</v>
      </c>
      <c r="E37" s="166"/>
      <c r="F37" s="167"/>
      <c r="G37" s="168"/>
    </row>
    <row r="38" spans="1:7" ht="14" x14ac:dyDescent="0.15">
      <c r="A38" s="51" t="s">
        <v>250</v>
      </c>
      <c r="B38" s="170"/>
      <c r="C38" s="170"/>
      <c r="D38" s="171">
        <f t="shared" si="3"/>
        <v>0</v>
      </c>
      <c r="E38" s="166"/>
      <c r="F38" s="167"/>
      <c r="G38" s="168"/>
    </row>
    <row r="39" spans="1:7" ht="14" x14ac:dyDescent="0.15">
      <c r="A39" s="51" t="s">
        <v>251</v>
      </c>
      <c r="B39" s="170"/>
      <c r="C39" s="170"/>
      <c r="D39" s="171">
        <f t="shared" si="3"/>
        <v>0</v>
      </c>
      <c r="E39" s="166"/>
      <c r="F39" s="167"/>
      <c r="G39" s="168"/>
    </row>
    <row r="40" spans="1:7" ht="14" x14ac:dyDescent="0.15">
      <c r="A40" s="51" t="s">
        <v>252</v>
      </c>
      <c r="B40" s="170"/>
      <c r="C40" s="170"/>
      <c r="D40" s="171">
        <f t="shared" si="3"/>
        <v>0</v>
      </c>
      <c r="E40" s="166"/>
      <c r="F40" s="167"/>
      <c r="G40" s="168"/>
    </row>
    <row r="41" spans="1:7" ht="14" x14ac:dyDescent="0.15">
      <c r="A41" s="51" t="s">
        <v>233</v>
      </c>
      <c r="B41" s="170"/>
      <c r="C41" s="170"/>
      <c r="D41" s="171">
        <f t="shared" si="3"/>
        <v>0</v>
      </c>
      <c r="E41" s="166"/>
      <c r="F41" s="167"/>
      <c r="G41" s="168"/>
    </row>
    <row r="42" spans="1:7" x14ac:dyDescent="0.15">
      <c r="A42" s="163"/>
      <c r="B42" s="153"/>
      <c r="C42" s="172" t="s">
        <v>73</v>
      </c>
      <c r="D42" s="155">
        <f>SUM(D35:D41)</f>
        <v>0</v>
      </c>
      <c r="E42" s="166"/>
      <c r="F42" s="167"/>
      <c r="G42" s="168"/>
    </row>
    <row r="43" spans="1:7" ht="14.25" customHeight="1" x14ac:dyDescent="0.15">
      <c r="A43" s="372" t="s">
        <v>253</v>
      </c>
      <c r="B43" s="372"/>
      <c r="C43" s="372"/>
      <c r="D43" s="372"/>
      <c r="E43" s="372"/>
      <c r="F43" s="167"/>
      <c r="G43" s="168"/>
    </row>
    <row r="44" spans="1:7" ht="14.25" customHeight="1" x14ac:dyDescent="0.15">
      <c r="A44" s="173"/>
      <c r="B44" s="173"/>
      <c r="C44" s="173"/>
      <c r="D44" s="173"/>
      <c r="E44" s="173"/>
      <c r="F44" s="167"/>
      <c r="G44" s="168"/>
    </row>
    <row r="45" spans="1:7" ht="14.25" customHeight="1" x14ac:dyDescent="0.15">
      <c r="A45" s="173"/>
      <c r="B45" s="173"/>
      <c r="C45" s="173"/>
      <c r="D45" s="173"/>
      <c r="E45" s="173"/>
      <c r="F45" s="167"/>
      <c r="G45" s="168"/>
    </row>
    <row r="46" spans="1:7" ht="14.25" customHeight="1" x14ac:dyDescent="0.15">
      <c r="A46" s="369" t="s">
        <v>254</v>
      </c>
      <c r="B46" s="369"/>
      <c r="E46" s="173"/>
      <c r="F46" s="167"/>
      <c r="G46" s="168"/>
    </row>
    <row r="47" spans="1:7" ht="14.25" customHeight="1" x14ac:dyDescent="0.15">
      <c r="A47" s="357" t="s">
        <v>255</v>
      </c>
      <c r="B47" s="169" t="s">
        <v>243</v>
      </c>
      <c r="C47" s="359" t="s">
        <v>256</v>
      </c>
      <c r="D47" s="169" t="s">
        <v>245</v>
      </c>
      <c r="E47" s="173"/>
      <c r="F47" s="167"/>
      <c r="G47" s="168"/>
    </row>
    <row r="48" spans="1:7" ht="14.25" customHeight="1" x14ac:dyDescent="0.15">
      <c r="A48" s="370"/>
      <c r="B48" s="169" t="s">
        <v>246</v>
      </c>
      <c r="C48" s="371"/>
      <c r="D48" s="169" t="s">
        <v>83</v>
      </c>
      <c r="E48" s="173"/>
      <c r="F48" s="167"/>
      <c r="G48" s="168"/>
    </row>
    <row r="49" spans="1:7" ht="14.25" customHeight="1" x14ac:dyDescent="0.15">
      <c r="A49" s="174" t="s">
        <v>257</v>
      </c>
      <c r="B49" s="170"/>
      <c r="C49" s="170"/>
      <c r="D49" s="171">
        <f>B49*C49</f>
        <v>0</v>
      </c>
      <c r="E49" s="173"/>
      <c r="F49" s="167"/>
      <c r="G49" s="168"/>
    </row>
    <row r="50" spans="1:7" ht="14.25" customHeight="1" x14ac:dyDescent="0.15">
      <c r="A50" s="174" t="s">
        <v>258</v>
      </c>
      <c r="B50" s="170"/>
      <c r="C50" s="170"/>
      <c r="D50" s="171">
        <f>B50*C50</f>
        <v>0</v>
      </c>
      <c r="E50" s="173"/>
      <c r="F50" s="167"/>
      <c r="G50" s="168"/>
    </row>
    <row r="51" spans="1:7" ht="14.25" customHeight="1" x14ac:dyDescent="0.15">
      <c r="A51" s="174" t="s">
        <v>233</v>
      </c>
      <c r="B51" s="170"/>
      <c r="C51" s="170"/>
      <c r="D51" s="171">
        <f>B51*C51</f>
        <v>0</v>
      </c>
      <c r="E51" s="173"/>
      <c r="F51" s="167"/>
      <c r="G51" s="168"/>
    </row>
    <row r="52" spans="1:7" ht="14.25" customHeight="1" x14ac:dyDescent="0.15">
      <c r="A52" s="175"/>
      <c r="B52" s="176"/>
      <c r="C52" s="172" t="s">
        <v>73</v>
      </c>
      <c r="D52" s="155">
        <f>SUM(D49:D51)</f>
        <v>0</v>
      </c>
      <c r="E52" s="173"/>
      <c r="F52" s="167"/>
      <c r="G52" s="168"/>
    </row>
    <row r="53" spans="1:7" ht="14.25" customHeight="1" x14ac:dyDescent="0.15">
      <c r="A53" s="173"/>
      <c r="B53" s="173"/>
      <c r="C53" s="173"/>
      <c r="D53" s="173"/>
      <c r="E53" s="173"/>
      <c r="F53" s="167"/>
      <c r="G53" s="168"/>
    </row>
    <row r="54" spans="1:7" ht="14.25" customHeight="1" x14ac:dyDescent="0.15">
      <c r="A54" s="173"/>
      <c r="B54" s="173"/>
      <c r="C54" s="173"/>
      <c r="D54" s="173"/>
      <c r="E54" s="173"/>
      <c r="F54" s="167"/>
      <c r="G54" s="168"/>
    </row>
    <row r="55" spans="1:7" ht="14.25" customHeight="1" x14ac:dyDescent="0.15">
      <c r="A55" s="369" t="s">
        <v>259</v>
      </c>
      <c r="B55" s="369"/>
      <c r="C55" s="369"/>
      <c r="D55" s="369"/>
      <c r="E55" s="173"/>
      <c r="F55" s="167"/>
      <c r="G55" s="168"/>
    </row>
    <row r="56" spans="1:7" ht="14.25" customHeight="1" x14ac:dyDescent="0.15">
      <c r="A56" s="355" t="s">
        <v>90</v>
      </c>
      <c r="B56" s="143" t="s">
        <v>243</v>
      </c>
      <c r="C56" s="356" t="s">
        <v>256</v>
      </c>
      <c r="D56" s="177" t="s">
        <v>101</v>
      </c>
      <c r="E56" s="173"/>
      <c r="F56" s="167"/>
      <c r="G56" s="168"/>
    </row>
    <row r="57" spans="1:7" ht="14.25" customHeight="1" x14ac:dyDescent="0.15">
      <c r="A57" s="355"/>
      <c r="B57" s="161" t="s">
        <v>246</v>
      </c>
      <c r="C57" s="356"/>
      <c r="D57" s="161" t="s">
        <v>83</v>
      </c>
      <c r="E57" s="173"/>
      <c r="F57" s="167"/>
      <c r="G57" s="168"/>
    </row>
    <row r="58" spans="1:7" ht="51.75" customHeight="1" x14ac:dyDescent="0.15">
      <c r="A58" s="174" t="s">
        <v>260</v>
      </c>
      <c r="B58" s="134"/>
      <c r="C58" s="134"/>
      <c r="D58" s="149">
        <f t="shared" ref="D58:D63" si="4">B58*C58</f>
        <v>0</v>
      </c>
      <c r="E58" s="173"/>
      <c r="F58" s="167"/>
      <c r="G58" s="168"/>
    </row>
    <row r="59" spans="1:7" ht="14.25" customHeight="1" x14ac:dyDescent="0.15">
      <c r="A59" s="174" t="s">
        <v>261</v>
      </c>
      <c r="B59" s="178"/>
      <c r="C59" s="178"/>
      <c r="D59" s="149">
        <f t="shared" si="4"/>
        <v>0</v>
      </c>
      <c r="E59" s="173"/>
      <c r="F59" s="167"/>
      <c r="G59" s="168"/>
    </row>
    <row r="60" spans="1:7" ht="14.25" customHeight="1" x14ac:dyDescent="0.15">
      <c r="A60" s="174" t="s">
        <v>262</v>
      </c>
      <c r="B60" s="178"/>
      <c r="C60" s="178"/>
      <c r="D60" s="149">
        <f t="shared" si="4"/>
        <v>0</v>
      </c>
      <c r="E60" s="173"/>
      <c r="F60" s="167"/>
      <c r="G60" s="168"/>
    </row>
    <row r="61" spans="1:7" ht="14.25" customHeight="1" x14ac:dyDescent="0.15">
      <c r="A61" s="174" t="s">
        <v>263</v>
      </c>
      <c r="B61" s="178"/>
      <c r="C61" s="178"/>
      <c r="D61" s="149">
        <f t="shared" si="4"/>
        <v>0</v>
      </c>
      <c r="E61" s="173"/>
      <c r="F61" s="167"/>
      <c r="G61" s="168"/>
    </row>
    <row r="62" spans="1:7" ht="14.25" customHeight="1" x14ac:dyDescent="0.15">
      <c r="A62" s="174" t="s">
        <v>264</v>
      </c>
      <c r="B62" s="178"/>
      <c r="C62" s="178"/>
      <c r="D62" s="149">
        <f t="shared" si="4"/>
        <v>0</v>
      </c>
      <c r="E62" s="173"/>
      <c r="F62" s="167"/>
      <c r="G62" s="168"/>
    </row>
    <row r="63" spans="1:7" ht="14.25" customHeight="1" x14ac:dyDescent="0.15">
      <c r="A63" s="174" t="s">
        <v>233</v>
      </c>
      <c r="B63" s="178"/>
      <c r="C63" s="178"/>
      <c r="D63" s="149">
        <f t="shared" si="4"/>
        <v>0</v>
      </c>
      <c r="E63" s="173"/>
      <c r="F63" s="167"/>
      <c r="G63" s="168"/>
    </row>
    <row r="64" spans="1:7" ht="14.25" customHeight="1" x14ac:dyDescent="0.15">
      <c r="A64" s="179"/>
      <c r="B64" s="180"/>
      <c r="C64" s="172" t="s">
        <v>73</v>
      </c>
      <c r="D64" s="155">
        <f>SUM(D58:D63)</f>
        <v>0</v>
      </c>
      <c r="E64" s="173"/>
      <c r="F64" s="167"/>
      <c r="G64" s="168"/>
    </row>
    <row r="65" spans="1:7" ht="14.25" customHeight="1" x14ac:dyDescent="0.15">
      <c r="A65" s="173"/>
      <c r="B65" s="173"/>
      <c r="C65" s="173"/>
      <c r="D65" s="173"/>
      <c r="E65" s="173"/>
      <c r="F65" s="167"/>
      <c r="G65" s="168"/>
    </row>
    <row r="66" spans="1:7" ht="14.25" customHeight="1" x14ac:dyDescent="0.15">
      <c r="A66" s="173"/>
      <c r="B66" s="173"/>
      <c r="C66" s="173"/>
      <c r="D66" s="173"/>
      <c r="E66" s="173"/>
      <c r="F66" s="167"/>
      <c r="G66" s="168"/>
    </row>
    <row r="67" spans="1:7" ht="14.25" customHeight="1" x14ac:dyDescent="0.15">
      <c r="A67" s="369" t="s">
        <v>266</v>
      </c>
      <c r="B67" s="369"/>
      <c r="C67" s="181"/>
      <c r="D67" s="166"/>
      <c r="E67" s="173"/>
      <c r="F67" s="167"/>
      <c r="G67" s="168"/>
    </row>
    <row r="68" spans="1:7" ht="14.25" customHeight="1" x14ac:dyDescent="0.15">
      <c r="A68" s="355" t="s">
        <v>90</v>
      </c>
      <c r="B68" s="143" t="s">
        <v>267</v>
      </c>
      <c r="C68" s="356" t="s">
        <v>268</v>
      </c>
      <c r="D68" s="356" t="s">
        <v>256</v>
      </c>
      <c r="E68" s="161" t="s">
        <v>101</v>
      </c>
      <c r="F68" s="167"/>
      <c r="G68" s="168"/>
    </row>
    <row r="69" spans="1:7" ht="14.25" customHeight="1" x14ac:dyDescent="0.15">
      <c r="A69" s="355"/>
      <c r="B69" s="161" t="s">
        <v>269</v>
      </c>
      <c r="C69" s="356"/>
      <c r="D69" s="356"/>
      <c r="E69" s="161" t="s">
        <v>83</v>
      </c>
      <c r="F69" s="167"/>
      <c r="G69" s="168"/>
    </row>
    <row r="70" spans="1:7" ht="24" customHeight="1" x14ac:dyDescent="0.15">
      <c r="A70" s="174" t="s">
        <v>270</v>
      </c>
      <c r="B70" s="178"/>
      <c r="C70" s="178"/>
      <c r="D70" s="178"/>
      <c r="E70" s="182">
        <f>B70*C70*D70</f>
        <v>0</v>
      </c>
      <c r="F70" s="167"/>
      <c r="G70" s="168"/>
    </row>
    <row r="71" spans="1:7" ht="14.25" customHeight="1" x14ac:dyDescent="0.15">
      <c r="A71" s="174" t="s">
        <v>233</v>
      </c>
      <c r="B71" s="150"/>
      <c r="C71" s="183"/>
      <c r="D71" s="134"/>
      <c r="E71" s="182">
        <f>B71*C71*D71</f>
        <v>0</v>
      </c>
      <c r="F71" s="167"/>
      <c r="G71" s="168"/>
    </row>
    <row r="72" spans="1:7" ht="14.25" customHeight="1" x14ac:dyDescent="0.15">
      <c r="A72" s="173"/>
      <c r="B72" s="184"/>
      <c r="C72" s="184"/>
      <c r="D72" s="172" t="s">
        <v>73</v>
      </c>
      <c r="E72" s="185">
        <f>E70+E71</f>
        <v>0</v>
      </c>
      <c r="F72" s="167"/>
      <c r="G72" s="168"/>
    </row>
    <row r="73" spans="1:7" ht="14.25" customHeight="1" x14ac:dyDescent="0.15">
      <c r="A73" s="173"/>
      <c r="B73" s="173"/>
      <c r="C73" s="173"/>
      <c r="D73" s="173"/>
      <c r="E73" s="173"/>
      <c r="F73" s="167"/>
      <c r="G73" s="168"/>
    </row>
    <row r="74" spans="1:7" ht="14.25" customHeight="1" x14ac:dyDescent="0.15">
      <c r="A74" s="173"/>
      <c r="B74" s="173"/>
      <c r="C74" s="173"/>
      <c r="D74" s="173"/>
      <c r="E74" s="173"/>
      <c r="F74" s="167"/>
      <c r="G74" s="168"/>
    </row>
    <row r="75" spans="1:7" ht="14.25" customHeight="1" x14ac:dyDescent="0.15">
      <c r="A75" s="186" t="s">
        <v>108</v>
      </c>
      <c r="B75" s="175"/>
      <c r="C75" s="181"/>
      <c r="D75" s="166"/>
      <c r="E75" s="173"/>
      <c r="F75" s="167"/>
      <c r="G75" s="168"/>
    </row>
    <row r="76" spans="1:7" ht="14.25" customHeight="1" x14ac:dyDescent="0.15">
      <c r="A76" s="355" t="s">
        <v>90</v>
      </c>
      <c r="B76" s="187" t="s">
        <v>243</v>
      </c>
      <c r="C76" s="356" t="s">
        <v>256</v>
      </c>
      <c r="D76" s="188" t="s">
        <v>101</v>
      </c>
      <c r="E76" s="173"/>
      <c r="F76" s="167"/>
      <c r="G76" s="168"/>
    </row>
    <row r="77" spans="1:7" ht="14.25" customHeight="1" x14ac:dyDescent="0.15">
      <c r="A77" s="355"/>
      <c r="B77" s="187" t="s">
        <v>246</v>
      </c>
      <c r="C77" s="356"/>
      <c r="D77" s="161" t="s">
        <v>83</v>
      </c>
      <c r="E77" s="173"/>
      <c r="F77" s="167"/>
      <c r="G77" s="168"/>
    </row>
    <row r="78" spans="1:7" ht="14.25" customHeight="1" x14ac:dyDescent="0.15">
      <c r="A78" s="189" t="s">
        <v>271</v>
      </c>
      <c r="B78" s="134"/>
      <c r="C78" s="190"/>
      <c r="D78" s="149">
        <f>B78*C78</f>
        <v>0</v>
      </c>
      <c r="E78" s="173"/>
      <c r="F78" s="167"/>
      <c r="G78" s="168"/>
    </row>
    <row r="79" spans="1:7" ht="14.25" customHeight="1" x14ac:dyDescent="0.15">
      <c r="A79" s="189" t="s">
        <v>272</v>
      </c>
      <c r="B79" s="134"/>
      <c r="C79" s="190"/>
      <c r="D79" s="149">
        <f>B79*C79</f>
        <v>0</v>
      </c>
      <c r="E79" s="173"/>
      <c r="F79" s="167"/>
      <c r="G79" s="168"/>
    </row>
    <row r="80" spans="1:7" ht="14.25" customHeight="1" x14ac:dyDescent="0.15">
      <c r="A80" s="51" t="s">
        <v>273</v>
      </c>
      <c r="B80" s="150"/>
      <c r="C80" s="134"/>
      <c r="D80" s="149">
        <f>B80*C80</f>
        <v>0</v>
      </c>
      <c r="E80" s="173"/>
      <c r="F80" s="167"/>
      <c r="G80" s="168"/>
    </row>
    <row r="81" spans="1:7" ht="14.25" customHeight="1" x14ac:dyDescent="0.15">
      <c r="A81" s="51" t="s">
        <v>274</v>
      </c>
      <c r="B81" s="150"/>
      <c r="C81" s="134"/>
      <c r="D81" s="149">
        <f>B81*C81</f>
        <v>0</v>
      </c>
      <c r="E81" s="173"/>
      <c r="F81" s="167"/>
      <c r="G81" s="168"/>
    </row>
    <row r="82" spans="1:7" ht="14.25" customHeight="1" x14ac:dyDescent="0.15">
      <c r="A82" s="51" t="s">
        <v>72</v>
      </c>
      <c r="B82" s="150"/>
      <c r="C82" s="134"/>
      <c r="D82" s="149">
        <f>B82*C82</f>
        <v>0</v>
      </c>
      <c r="E82" s="173"/>
      <c r="F82" s="167"/>
      <c r="G82" s="168"/>
    </row>
    <row r="83" spans="1:7" ht="14.25" customHeight="1" x14ac:dyDescent="0.15">
      <c r="B83" s="176"/>
      <c r="C83" s="172" t="s">
        <v>73</v>
      </c>
      <c r="D83" s="155">
        <f>SUM(D78:D82)</f>
        <v>0</v>
      </c>
      <c r="E83" s="173"/>
      <c r="F83" s="167"/>
      <c r="G83" s="168"/>
    </row>
    <row r="84" spans="1:7" ht="14.25" customHeight="1" x14ac:dyDescent="0.15">
      <c r="A84" s="173"/>
      <c r="B84" s="173"/>
      <c r="C84" s="173"/>
      <c r="D84" s="173"/>
      <c r="E84" s="173"/>
      <c r="F84" s="167"/>
      <c r="G84" s="168"/>
    </row>
    <row r="85" spans="1:7" ht="14.25" customHeight="1" x14ac:dyDescent="0.15">
      <c r="A85" s="173"/>
      <c r="B85" s="173"/>
      <c r="C85" s="173"/>
      <c r="D85" s="173"/>
      <c r="E85" s="173"/>
      <c r="F85" s="167"/>
      <c r="G85" s="168"/>
    </row>
    <row r="86" spans="1:7" ht="14.25" customHeight="1" x14ac:dyDescent="0.15">
      <c r="A86" s="186" t="s">
        <v>275</v>
      </c>
      <c r="B86" s="175"/>
      <c r="C86" s="181"/>
      <c r="D86" s="166"/>
      <c r="E86" s="173"/>
      <c r="F86" s="167"/>
      <c r="G86" s="168"/>
    </row>
    <row r="87" spans="1:7" ht="24" customHeight="1" x14ac:dyDescent="0.15">
      <c r="A87" s="355" t="s">
        <v>112</v>
      </c>
      <c r="B87" s="356" t="s">
        <v>140</v>
      </c>
      <c r="C87" s="191" t="s">
        <v>276</v>
      </c>
      <c r="D87" s="191" t="s">
        <v>277</v>
      </c>
      <c r="E87" s="191" t="s">
        <v>278</v>
      </c>
      <c r="F87" s="167"/>
      <c r="G87" s="168"/>
    </row>
    <row r="88" spans="1:7" ht="14.25" customHeight="1" x14ac:dyDescent="0.15">
      <c r="A88" s="355"/>
      <c r="B88" s="356"/>
      <c r="C88" s="191" t="s">
        <v>117</v>
      </c>
      <c r="D88" s="191" t="s">
        <v>279</v>
      </c>
      <c r="E88" s="191" t="s">
        <v>83</v>
      </c>
      <c r="F88" s="167"/>
      <c r="G88" s="168"/>
    </row>
    <row r="89" spans="1:7" ht="14.25" customHeight="1" x14ac:dyDescent="0.15">
      <c r="A89" s="51" t="s">
        <v>345</v>
      </c>
      <c r="B89" s="192"/>
      <c r="C89" s="192"/>
      <c r="D89" s="192">
        <v>5</v>
      </c>
      <c r="E89" s="193">
        <f t="shared" ref="E89:E94" si="5">B89*C89/D89</f>
        <v>0</v>
      </c>
      <c r="F89" s="167"/>
      <c r="G89" s="168"/>
    </row>
    <row r="90" spans="1:7" ht="14.25" customHeight="1" x14ac:dyDescent="0.15">
      <c r="A90" s="51" t="s">
        <v>229</v>
      </c>
      <c r="B90" s="192"/>
      <c r="C90" s="192"/>
      <c r="D90" s="192">
        <v>5</v>
      </c>
      <c r="E90" s="193">
        <f t="shared" si="5"/>
        <v>0</v>
      </c>
      <c r="F90" s="167"/>
      <c r="G90" s="168"/>
    </row>
    <row r="91" spans="1:7" ht="14.25" customHeight="1" x14ac:dyDescent="0.15">
      <c r="A91" s="51" t="s">
        <v>346</v>
      </c>
      <c r="B91" s="192"/>
      <c r="C91" s="192"/>
      <c r="D91" s="192">
        <v>5</v>
      </c>
      <c r="E91" s="193">
        <f t="shared" si="5"/>
        <v>0</v>
      </c>
      <c r="F91" s="167"/>
      <c r="G91" s="168"/>
    </row>
    <row r="92" spans="1:7" ht="14.25" customHeight="1" x14ac:dyDescent="0.15">
      <c r="A92" s="51" t="s">
        <v>365</v>
      </c>
      <c r="B92" s="192"/>
      <c r="C92" s="192"/>
      <c r="D92" s="192">
        <v>5</v>
      </c>
      <c r="E92" s="193">
        <f t="shared" si="5"/>
        <v>0</v>
      </c>
      <c r="F92" s="167"/>
      <c r="G92" s="168"/>
    </row>
    <row r="93" spans="1:7" ht="14.25" customHeight="1" x14ac:dyDescent="0.15">
      <c r="A93" s="51" t="s">
        <v>231</v>
      </c>
      <c r="B93" s="192"/>
      <c r="C93" s="192"/>
      <c r="D93" s="192">
        <v>5</v>
      </c>
      <c r="E93" s="193">
        <f t="shared" si="5"/>
        <v>0</v>
      </c>
      <c r="F93" s="167"/>
      <c r="G93" s="168"/>
    </row>
    <row r="94" spans="1:7" ht="14.25" customHeight="1" x14ac:dyDescent="0.15">
      <c r="A94" s="51" t="s">
        <v>233</v>
      </c>
      <c r="B94" s="192"/>
      <c r="C94" s="192"/>
      <c r="D94" s="192">
        <v>5</v>
      </c>
      <c r="E94" s="193">
        <f t="shared" si="5"/>
        <v>0</v>
      </c>
      <c r="F94" s="167"/>
      <c r="G94" s="168"/>
    </row>
    <row r="95" spans="1:7" ht="14.25" customHeight="1" x14ac:dyDescent="0.15">
      <c r="A95" s="203" t="s">
        <v>280</v>
      </c>
      <c r="D95" s="194" t="s">
        <v>73</v>
      </c>
      <c r="E95" s="195">
        <f>SUM(E89:E94)</f>
        <v>0</v>
      </c>
      <c r="F95" s="167"/>
      <c r="G95" s="168"/>
    </row>
    <row r="96" spans="1:7" ht="14.25" customHeight="1" x14ac:dyDescent="0.15">
      <c r="A96" s="163"/>
      <c r="D96" s="167"/>
      <c r="E96" s="196"/>
      <c r="F96" s="167"/>
      <c r="G96" s="168"/>
    </row>
    <row r="97" spans="1:7" ht="14.25" customHeight="1" x14ac:dyDescent="0.15">
      <c r="A97" s="163"/>
      <c r="D97" s="167"/>
      <c r="E97" s="196"/>
      <c r="F97" s="167"/>
      <c r="G97" s="168"/>
    </row>
    <row r="98" spans="1:7" ht="14.25" customHeight="1" x14ac:dyDescent="0.15">
      <c r="A98" s="186" t="s">
        <v>370</v>
      </c>
      <c r="B98" s="175"/>
      <c r="C98" s="181"/>
      <c r="D98" s="167"/>
      <c r="E98" s="196"/>
      <c r="F98" s="167"/>
      <c r="G98" s="168"/>
    </row>
    <row r="99" spans="1:7" ht="14.25" customHeight="1" x14ac:dyDescent="0.15">
      <c r="A99" s="355" t="s">
        <v>112</v>
      </c>
      <c r="B99" s="356" t="s">
        <v>140</v>
      </c>
      <c r="C99" s="284" t="s">
        <v>371</v>
      </c>
      <c r="D99" s="167"/>
      <c r="E99" s="196"/>
      <c r="F99" s="167"/>
      <c r="G99" s="168"/>
    </row>
    <row r="100" spans="1:7" ht="14.25" customHeight="1" x14ac:dyDescent="0.15">
      <c r="A100" s="355"/>
      <c r="B100" s="356"/>
      <c r="C100" s="284" t="s">
        <v>83</v>
      </c>
      <c r="D100" s="167"/>
      <c r="E100" s="196"/>
      <c r="F100" s="167"/>
      <c r="G100" s="168"/>
    </row>
    <row r="101" spans="1:7" ht="14.25" customHeight="1" x14ac:dyDescent="0.15">
      <c r="A101" s="51"/>
      <c r="B101" s="246"/>
      <c r="C101" s="287"/>
      <c r="D101" s="167"/>
      <c r="E101" s="196"/>
      <c r="F101" s="167"/>
      <c r="G101" s="168"/>
    </row>
    <row r="102" spans="1:7" ht="14.25" customHeight="1" x14ac:dyDescent="0.15">
      <c r="A102" s="51"/>
      <c r="B102" s="246"/>
      <c r="C102" s="287"/>
      <c r="D102" s="167"/>
      <c r="E102" s="196"/>
      <c r="F102" s="167"/>
      <c r="G102" s="168"/>
    </row>
    <row r="103" spans="1:7" ht="14.25" customHeight="1" x14ac:dyDescent="0.15">
      <c r="A103" s="51"/>
      <c r="B103" s="246"/>
      <c r="C103" s="287"/>
      <c r="D103" s="167"/>
      <c r="E103" s="196"/>
      <c r="F103" s="167"/>
      <c r="G103" s="168"/>
    </row>
    <row r="104" spans="1:7" ht="14.25" customHeight="1" x14ac:dyDescent="0.15">
      <c r="A104" s="51"/>
      <c r="B104" s="246"/>
      <c r="C104" s="287"/>
      <c r="D104" s="167"/>
      <c r="E104" s="196"/>
      <c r="F104" s="167"/>
      <c r="G104" s="168"/>
    </row>
    <row r="105" spans="1:7" ht="14.25" customHeight="1" x14ac:dyDescent="0.15">
      <c r="A105" s="163"/>
      <c r="B105" s="194" t="s">
        <v>73</v>
      </c>
      <c r="C105" s="195">
        <f>SUM(C99:C104)</f>
        <v>0</v>
      </c>
      <c r="D105" s="167"/>
      <c r="E105" s="196"/>
      <c r="F105" s="167"/>
      <c r="G105" s="168"/>
    </row>
    <row r="106" spans="1:7" ht="14.25" customHeight="1" x14ac:dyDescent="0.15">
      <c r="A106" s="163"/>
      <c r="D106" s="167"/>
      <c r="E106" s="196"/>
      <c r="F106" s="167"/>
      <c r="G106" s="168"/>
    </row>
    <row r="107" spans="1:7" ht="14.25" customHeight="1" x14ac:dyDescent="0.15">
      <c r="A107" s="163"/>
      <c r="D107" s="167"/>
      <c r="E107" s="196"/>
      <c r="F107" s="167"/>
      <c r="G107" s="168"/>
    </row>
    <row r="108" spans="1:7" ht="14.25" customHeight="1" x14ac:dyDescent="0.15">
      <c r="A108" s="132" t="s">
        <v>116</v>
      </c>
      <c r="E108" s="196"/>
      <c r="F108" s="167"/>
      <c r="G108" s="168"/>
    </row>
    <row r="109" spans="1:7" ht="14.25" customHeight="1" x14ac:dyDescent="0.15">
      <c r="A109" s="355" t="s">
        <v>90</v>
      </c>
      <c r="B109" s="187" t="s">
        <v>243</v>
      </c>
      <c r="C109" s="359" t="s">
        <v>256</v>
      </c>
      <c r="D109" s="161" t="s">
        <v>101</v>
      </c>
      <c r="E109" s="196"/>
      <c r="F109" s="167"/>
      <c r="G109" s="168"/>
    </row>
    <row r="110" spans="1:7" ht="14.25" customHeight="1" x14ac:dyDescent="0.15">
      <c r="A110" s="355"/>
      <c r="B110" s="161" t="s">
        <v>246</v>
      </c>
      <c r="C110" s="360"/>
      <c r="D110" s="161" t="s">
        <v>83</v>
      </c>
      <c r="E110" s="196"/>
      <c r="F110" s="167"/>
      <c r="G110" s="168"/>
    </row>
    <row r="111" spans="1:7" ht="14.25" customHeight="1" x14ac:dyDescent="0.15">
      <c r="A111" s="174" t="s">
        <v>281</v>
      </c>
      <c r="B111" s="134"/>
      <c r="C111" s="134"/>
      <c r="D111" s="149">
        <f>B111*C111</f>
        <v>0</v>
      </c>
      <c r="E111" s="196"/>
      <c r="F111" s="167"/>
      <c r="G111" s="168"/>
    </row>
    <row r="112" spans="1:7" ht="14.25" customHeight="1" x14ac:dyDescent="0.15">
      <c r="A112" s="151" t="s">
        <v>282</v>
      </c>
      <c r="B112" s="170"/>
      <c r="C112" s="170"/>
      <c r="D112" s="149">
        <f>B112*C112</f>
        <v>0</v>
      </c>
      <c r="E112" s="196"/>
      <c r="F112" s="167"/>
      <c r="G112" s="168"/>
    </row>
    <row r="113" spans="1:7" ht="14.25" customHeight="1" x14ac:dyDescent="0.15">
      <c r="A113" s="151" t="s">
        <v>72</v>
      </c>
      <c r="B113" s="170"/>
      <c r="C113" s="170"/>
      <c r="D113" s="149">
        <f>B113*C113</f>
        <v>0</v>
      </c>
      <c r="E113" s="196"/>
      <c r="F113" s="167"/>
      <c r="G113" s="168"/>
    </row>
    <row r="114" spans="1:7" ht="14.25" customHeight="1" x14ac:dyDescent="0.15">
      <c r="B114" s="176"/>
      <c r="C114" s="172" t="s">
        <v>73</v>
      </c>
      <c r="D114" s="155">
        <f>SUM(D111:D113)</f>
        <v>0</v>
      </c>
      <c r="E114" s="196"/>
      <c r="F114" s="167"/>
      <c r="G114" s="168"/>
    </row>
    <row r="115" spans="1:7" ht="14.25" customHeight="1" x14ac:dyDescent="0.15">
      <c r="A115" s="163"/>
      <c r="D115" s="167"/>
      <c r="E115" s="196"/>
      <c r="F115" s="167"/>
      <c r="G115" s="168"/>
    </row>
    <row r="116" spans="1:7" ht="14.25" customHeight="1" x14ac:dyDescent="0.15">
      <c r="A116" s="163"/>
      <c r="D116" s="167"/>
      <c r="E116" s="196"/>
      <c r="F116" s="167"/>
      <c r="G116" s="168"/>
    </row>
    <row r="117" spans="1:7" x14ac:dyDescent="0.15">
      <c r="A117" s="132" t="s">
        <v>283</v>
      </c>
    </row>
    <row r="118" spans="1:7" x14ac:dyDescent="0.15">
      <c r="A118" s="355" t="s">
        <v>90</v>
      </c>
      <c r="B118" s="143" t="s">
        <v>243</v>
      </c>
      <c r="C118" s="359" t="s">
        <v>256</v>
      </c>
      <c r="D118" s="161" t="s">
        <v>101</v>
      </c>
    </row>
    <row r="119" spans="1:7" x14ac:dyDescent="0.15">
      <c r="A119" s="355"/>
      <c r="B119" s="161" t="s">
        <v>246</v>
      </c>
      <c r="C119" s="360"/>
      <c r="D119" s="161" t="s">
        <v>83</v>
      </c>
    </row>
    <row r="120" spans="1:7" ht="15.75" customHeight="1" x14ac:dyDescent="0.15">
      <c r="A120" s="197" t="s">
        <v>284</v>
      </c>
      <c r="B120" s="134"/>
      <c r="C120" s="134"/>
      <c r="D120" s="149">
        <f t="shared" ref="D120:D128" si="6">B120*C120</f>
        <v>0</v>
      </c>
    </row>
    <row r="121" spans="1:7" ht="15.75" customHeight="1" x14ac:dyDescent="0.15">
      <c r="A121" s="197" t="s">
        <v>285</v>
      </c>
      <c r="B121" s="170"/>
      <c r="C121" s="170"/>
      <c r="D121" s="149">
        <f t="shared" si="6"/>
        <v>0</v>
      </c>
    </row>
    <row r="122" spans="1:7" ht="15.75" customHeight="1" x14ac:dyDescent="0.15">
      <c r="A122" s="197" t="s">
        <v>286</v>
      </c>
      <c r="B122" s="170"/>
      <c r="C122" s="170"/>
      <c r="D122" s="149">
        <f t="shared" si="6"/>
        <v>0</v>
      </c>
    </row>
    <row r="123" spans="1:7" ht="15.75" customHeight="1" x14ac:dyDescent="0.15">
      <c r="A123" s="197" t="s">
        <v>287</v>
      </c>
      <c r="B123" s="170"/>
      <c r="C123" s="170"/>
      <c r="D123" s="149">
        <f t="shared" si="6"/>
        <v>0</v>
      </c>
    </row>
    <row r="124" spans="1:7" ht="15.75" customHeight="1" x14ac:dyDescent="0.15">
      <c r="A124" s="197" t="s">
        <v>288</v>
      </c>
      <c r="B124" s="170"/>
      <c r="C124" s="170"/>
      <c r="D124" s="149">
        <f t="shared" si="6"/>
        <v>0</v>
      </c>
    </row>
    <row r="125" spans="1:7" ht="15.75" customHeight="1" x14ac:dyDescent="0.15">
      <c r="A125" s="151" t="s">
        <v>289</v>
      </c>
      <c r="B125" s="170"/>
      <c r="C125" s="170"/>
      <c r="D125" s="149">
        <f t="shared" si="6"/>
        <v>0</v>
      </c>
    </row>
    <row r="126" spans="1:7" ht="15.75" customHeight="1" x14ac:dyDescent="0.15">
      <c r="A126" s="151" t="s">
        <v>290</v>
      </c>
      <c r="B126" s="170"/>
      <c r="C126" s="170"/>
      <c r="D126" s="149">
        <f t="shared" si="6"/>
        <v>0</v>
      </c>
    </row>
    <row r="127" spans="1:7" ht="15.75" customHeight="1" x14ac:dyDescent="0.15">
      <c r="A127" s="151" t="s">
        <v>291</v>
      </c>
      <c r="B127" s="170"/>
      <c r="C127" s="170"/>
      <c r="D127" s="149">
        <f t="shared" si="6"/>
        <v>0</v>
      </c>
    </row>
    <row r="128" spans="1:7" ht="24.75" customHeight="1" x14ac:dyDescent="0.15">
      <c r="A128" s="198" t="s">
        <v>292</v>
      </c>
      <c r="B128" s="170"/>
      <c r="C128" s="170"/>
      <c r="D128" s="149">
        <f t="shared" si="6"/>
        <v>0</v>
      </c>
    </row>
    <row r="129" spans="1:7" ht="15.75" customHeight="1" x14ac:dyDescent="0.15">
      <c r="A129" s="151" t="s">
        <v>293</v>
      </c>
      <c r="B129" s="170"/>
      <c r="C129" s="170"/>
      <c r="D129" s="149">
        <f>B129*C129</f>
        <v>0</v>
      </c>
    </row>
    <row r="130" spans="1:7" ht="15.75" customHeight="1" x14ac:dyDescent="0.15">
      <c r="A130" s="151" t="s">
        <v>294</v>
      </c>
      <c r="B130" s="170"/>
      <c r="C130" s="170"/>
      <c r="D130" s="149">
        <f>B130*C130</f>
        <v>0</v>
      </c>
    </row>
    <row r="131" spans="1:7" ht="15.75" customHeight="1" x14ac:dyDescent="0.15">
      <c r="A131" s="151" t="s">
        <v>233</v>
      </c>
      <c r="B131" s="170"/>
      <c r="C131" s="170"/>
      <c r="D131" s="149">
        <f>B131*C131</f>
        <v>0</v>
      </c>
    </row>
    <row r="132" spans="1:7" x14ac:dyDescent="0.15">
      <c r="B132" s="176"/>
      <c r="C132" s="172" t="s">
        <v>73</v>
      </c>
      <c r="D132" s="155">
        <f>SUM(D120:D131)</f>
        <v>0</v>
      </c>
    </row>
    <row r="133" spans="1:7" ht="14.25" customHeight="1" x14ac:dyDescent="0.15">
      <c r="A133" s="163"/>
      <c r="D133" s="167"/>
      <c r="E133" s="196"/>
      <c r="F133" s="167"/>
      <c r="G133" s="168"/>
    </row>
    <row r="134" spans="1:7" ht="14.25" customHeight="1" x14ac:dyDescent="0.15">
      <c r="A134" s="163"/>
      <c r="D134" s="167"/>
      <c r="E134" s="196"/>
      <c r="F134" s="167"/>
      <c r="G134" s="168"/>
    </row>
    <row r="135" spans="1:7" ht="14.25" customHeight="1" x14ac:dyDescent="0.15">
      <c r="A135" s="132" t="s">
        <v>135</v>
      </c>
      <c r="F135" s="167"/>
      <c r="G135" s="168"/>
    </row>
    <row r="136" spans="1:7" ht="25.5" customHeight="1" x14ac:dyDescent="0.15">
      <c r="A136" s="355" t="s">
        <v>90</v>
      </c>
      <c r="B136" s="365" t="s">
        <v>295</v>
      </c>
      <c r="C136" s="199" t="s">
        <v>184</v>
      </c>
      <c r="D136" s="200" t="s">
        <v>277</v>
      </c>
      <c r="E136" s="160" t="s">
        <v>101</v>
      </c>
      <c r="F136" s="167"/>
      <c r="G136" s="168"/>
    </row>
    <row r="137" spans="1:7" ht="14.25" customHeight="1" x14ac:dyDescent="0.15">
      <c r="A137" s="355"/>
      <c r="B137" s="366"/>
      <c r="C137" s="199" t="s">
        <v>296</v>
      </c>
      <c r="D137" s="201" t="s">
        <v>297</v>
      </c>
      <c r="E137" s="160" t="s">
        <v>83</v>
      </c>
      <c r="F137" s="167"/>
      <c r="G137" s="168"/>
    </row>
    <row r="138" spans="1:7" ht="14.25" customHeight="1" x14ac:dyDescent="0.15">
      <c r="A138" s="151" t="s">
        <v>372</v>
      </c>
      <c r="B138" s="147"/>
      <c r="C138" s="170"/>
      <c r="D138" s="134">
        <f>5*12</f>
        <v>60</v>
      </c>
      <c r="E138" s="149">
        <f t="shared" ref="E138:E140" si="7">((B138*C138)/D138)*12</f>
        <v>0</v>
      </c>
      <c r="F138" s="167"/>
      <c r="G138" s="168"/>
    </row>
    <row r="139" spans="1:7" ht="14.25" customHeight="1" x14ac:dyDescent="0.15">
      <c r="A139" s="151" t="s">
        <v>298</v>
      </c>
      <c r="B139" s="147"/>
      <c r="C139" s="170"/>
      <c r="D139" s="134">
        <f t="shared" ref="D139:D140" si="8">5*12</f>
        <v>60</v>
      </c>
      <c r="E139" s="149">
        <f t="shared" si="7"/>
        <v>0</v>
      </c>
      <c r="F139" s="167"/>
      <c r="G139" s="168"/>
    </row>
    <row r="140" spans="1:7" ht="14.25" customHeight="1" x14ac:dyDescent="0.15">
      <c r="A140" s="198" t="s">
        <v>299</v>
      </c>
      <c r="B140" s="202"/>
      <c r="C140" s="170"/>
      <c r="D140" s="134">
        <f t="shared" si="8"/>
        <v>60</v>
      </c>
      <c r="E140" s="149">
        <f t="shared" si="7"/>
        <v>0</v>
      </c>
      <c r="F140" s="167"/>
      <c r="G140" s="168"/>
    </row>
    <row r="141" spans="1:7" ht="14.25" customHeight="1" x14ac:dyDescent="0.15">
      <c r="A141" s="151" t="s">
        <v>300</v>
      </c>
      <c r="B141" s="202"/>
      <c r="C141" s="202"/>
      <c r="D141" s="171" t="s">
        <v>301</v>
      </c>
      <c r="E141" s="149">
        <f>B141*C141</f>
        <v>0</v>
      </c>
      <c r="F141" s="167"/>
      <c r="G141" s="168"/>
    </row>
    <row r="142" spans="1:7" ht="14.25" customHeight="1" x14ac:dyDescent="0.15">
      <c r="A142" s="151" t="s">
        <v>302</v>
      </c>
      <c r="B142" s="202"/>
      <c r="C142" s="202"/>
      <c r="D142" s="171" t="s">
        <v>301</v>
      </c>
      <c r="E142" s="149">
        <f>B142*C142</f>
        <v>0</v>
      </c>
      <c r="F142" s="167"/>
      <c r="G142" s="168"/>
    </row>
    <row r="143" spans="1:7" ht="14.25" customHeight="1" x14ac:dyDescent="0.15">
      <c r="A143" s="151" t="s">
        <v>72</v>
      </c>
      <c r="B143" s="202"/>
      <c r="C143" s="170"/>
      <c r="D143" s="170">
        <f>D140</f>
        <v>60</v>
      </c>
      <c r="E143" s="149">
        <f t="shared" ref="E143" si="9">((B143*C143)/D143)*12</f>
        <v>0</v>
      </c>
      <c r="F143" s="167"/>
      <c r="G143" s="168"/>
    </row>
    <row r="144" spans="1:7" ht="14.25" customHeight="1" x14ac:dyDescent="0.15">
      <c r="A144" s="203" t="s">
        <v>303</v>
      </c>
      <c r="B144" s="176"/>
      <c r="C144" s="176"/>
      <c r="D144" s="172" t="s">
        <v>73</v>
      </c>
      <c r="E144" s="155">
        <f>SUM(E138:E143)</f>
        <v>0</v>
      </c>
      <c r="F144" s="167"/>
      <c r="G144" s="168"/>
    </row>
    <row r="145" spans="1:8" ht="14.25" customHeight="1" x14ac:dyDescent="0.15">
      <c r="A145" s="163"/>
      <c r="D145" s="167"/>
      <c r="E145" s="196"/>
      <c r="F145" s="167"/>
      <c r="G145" s="168"/>
    </row>
    <row r="146" spans="1:8" ht="14.25" customHeight="1" x14ac:dyDescent="0.15">
      <c r="A146" s="163"/>
      <c r="D146" s="167"/>
      <c r="E146" s="196"/>
      <c r="F146" s="167"/>
      <c r="G146" s="168"/>
    </row>
    <row r="147" spans="1:8" ht="14.25" customHeight="1" x14ac:dyDescent="0.15">
      <c r="A147" s="204" t="s">
        <v>138</v>
      </c>
      <c r="B147" s="205"/>
      <c r="C147" s="205"/>
      <c r="D147" s="206"/>
      <c r="E147" s="207"/>
      <c r="F147" s="208">
        <f>C173+D182+D188</f>
        <v>0</v>
      </c>
      <c r="G147" s="168"/>
    </row>
    <row r="148" spans="1:8" ht="14.25" customHeight="1" x14ac:dyDescent="0.15">
      <c r="A148" s="163"/>
      <c r="D148" s="167"/>
      <c r="E148" s="196"/>
      <c r="F148" s="167"/>
      <c r="G148" s="168"/>
    </row>
    <row r="149" spans="1:8" ht="14.25" customHeight="1" x14ac:dyDescent="0.15">
      <c r="A149" s="355" t="s">
        <v>304</v>
      </c>
      <c r="B149" s="365" t="s">
        <v>140</v>
      </c>
      <c r="C149" s="367" t="s">
        <v>141</v>
      </c>
      <c r="D149" s="201" t="s">
        <v>176</v>
      </c>
      <c r="E149" s="365" t="s">
        <v>305</v>
      </c>
      <c r="F149" s="209" t="s">
        <v>101</v>
      </c>
      <c r="G149" s="167"/>
      <c r="H149" s="168"/>
    </row>
    <row r="150" spans="1:8" ht="14.25" customHeight="1" x14ac:dyDescent="0.15">
      <c r="A150" s="355"/>
      <c r="B150" s="366"/>
      <c r="C150" s="368"/>
      <c r="D150" s="201" t="s">
        <v>306</v>
      </c>
      <c r="E150" s="366"/>
      <c r="F150" s="209" t="s">
        <v>117</v>
      </c>
      <c r="G150" s="167"/>
      <c r="H150" s="168"/>
    </row>
    <row r="151" spans="1:8" ht="14.25" customHeight="1" x14ac:dyDescent="0.15">
      <c r="A151" s="210" t="s">
        <v>307</v>
      </c>
      <c r="B151" s="211"/>
      <c r="C151" s="212"/>
      <c r="D151" s="134"/>
      <c r="E151" s="213">
        <v>12</v>
      </c>
      <c r="F151" s="214">
        <f t="shared" ref="F151:F164" si="10">B151*C151*D151*E151</f>
        <v>0</v>
      </c>
      <c r="G151" s="167"/>
      <c r="H151" s="168"/>
    </row>
    <row r="152" spans="1:8" ht="14.25" customHeight="1" x14ac:dyDescent="0.15">
      <c r="A152" s="210" t="s">
        <v>308</v>
      </c>
      <c r="B152" s="211"/>
      <c r="C152" s="212"/>
      <c r="D152" s="134"/>
      <c r="E152" s="213">
        <v>12</v>
      </c>
      <c r="F152" s="214">
        <f t="shared" si="10"/>
        <v>0</v>
      </c>
      <c r="G152" s="167"/>
      <c r="H152" s="168"/>
    </row>
    <row r="153" spans="1:8" ht="14.25" customHeight="1" x14ac:dyDescent="0.15">
      <c r="A153" s="210" t="s">
        <v>309</v>
      </c>
      <c r="B153" s="211"/>
      <c r="C153" s="212"/>
      <c r="D153" s="134"/>
      <c r="E153" s="213">
        <v>12</v>
      </c>
      <c r="F153" s="214">
        <f t="shared" si="10"/>
        <v>0</v>
      </c>
      <c r="G153" s="167"/>
      <c r="H153" s="168"/>
    </row>
    <row r="154" spans="1:8" ht="14.25" customHeight="1" x14ac:dyDescent="0.15">
      <c r="A154" s="210" t="s">
        <v>146</v>
      </c>
      <c r="B154" s="211"/>
      <c r="C154" s="212"/>
      <c r="D154" s="134"/>
      <c r="E154" s="213">
        <v>12</v>
      </c>
      <c r="F154" s="214">
        <f t="shared" si="10"/>
        <v>0</v>
      </c>
      <c r="G154" s="167"/>
      <c r="H154" s="168"/>
    </row>
    <row r="155" spans="1:8" ht="14.25" customHeight="1" x14ac:dyDescent="0.15">
      <c r="A155" s="210" t="s">
        <v>310</v>
      </c>
      <c r="B155" s="211"/>
      <c r="C155" s="212"/>
      <c r="D155" s="134"/>
      <c r="E155" s="213">
        <v>12</v>
      </c>
      <c r="F155" s="214">
        <f t="shared" si="10"/>
        <v>0</v>
      </c>
      <c r="G155" s="167"/>
      <c r="H155" s="168"/>
    </row>
    <row r="156" spans="1:8" ht="14.25" customHeight="1" x14ac:dyDescent="0.15">
      <c r="A156" s="210" t="s">
        <v>311</v>
      </c>
      <c r="B156" s="211"/>
      <c r="C156" s="212"/>
      <c r="D156" s="134"/>
      <c r="E156" s="213">
        <v>12</v>
      </c>
      <c r="F156" s="214">
        <f t="shared" si="10"/>
        <v>0</v>
      </c>
      <c r="G156" s="167"/>
      <c r="H156" s="168"/>
    </row>
    <row r="157" spans="1:8" ht="14.25" customHeight="1" x14ac:dyDescent="0.15">
      <c r="A157" s="210" t="s">
        <v>312</v>
      </c>
      <c r="B157" s="211"/>
      <c r="C157" s="212"/>
      <c r="D157" s="134"/>
      <c r="E157" s="213">
        <v>12</v>
      </c>
      <c r="F157" s="214">
        <f t="shared" si="10"/>
        <v>0</v>
      </c>
      <c r="G157" s="167"/>
      <c r="H157" s="168"/>
    </row>
    <row r="158" spans="1:8" ht="14.25" customHeight="1" x14ac:dyDescent="0.15">
      <c r="A158" s="210" t="s">
        <v>313</v>
      </c>
      <c r="B158" s="211"/>
      <c r="C158" s="212"/>
      <c r="D158" s="134"/>
      <c r="E158" s="213">
        <v>12</v>
      </c>
      <c r="F158" s="214">
        <f t="shared" si="10"/>
        <v>0</v>
      </c>
      <c r="G158" s="167"/>
      <c r="H158" s="168"/>
    </row>
    <row r="159" spans="1:8" ht="14.25" customHeight="1" x14ac:dyDescent="0.15">
      <c r="A159" s="210" t="s">
        <v>314</v>
      </c>
      <c r="B159" s="211"/>
      <c r="C159" s="212"/>
      <c r="D159" s="134"/>
      <c r="E159" s="213">
        <v>12</v>
      </c>
      <c r="F159" s="214">
        <f t="shared" si="10"/>
        <v>0</v>
      </c>
      <c r="G159" s="167"/>
      <c r="H159" s="168"/>
    </row>
    <row r="160" spans="1:8" ht="14.25" customHeight="1" x14ac:dyDescent="0.15">
      <c r="A160" s="210" t="s">
        <v>150</v>
      </c>
      <c r="B160" s="211"/>
      <c r="C160" s="212"/>
      <c r="D160" s="134"/>
      <c r="E160" s="213">
        <v>12</v>
      </c>
      <c r="F160" s="214">
        <f t="shared" si="10"/>
        <v>0</v>
      </c>
      <c r="G160" s="167"/>
      <c r="H160" s="168"/>
    </row>
    <row r="161" spans="1:8" ht="14.25" customHeight="1" x14ac:dyDescent="0.15">
      <c r="A161" s="210" t="s">
        <v>151</v>
      </c>
      <c r="B161" s="211"/>
      <c r="C161" s="212"/>
      <c r="D161" s="134"/>
      <c r="E161" s="213">
        <v>12</v>
      </c>
      <c r="F161" s="214">
        <f t="shared" si="10"/>
        <v>0</v>
      </c>
      <c r="G161" s="167"/>
      <c r="H161" s="168"/>
    </row>
    <row r="162" spans="1:8" ht="14.25" customHeight="1" x14ac:dyDescent="0.15">
      <c r="A162" s="210" t="s">
        <v>315</v>
      </c>
      <c r="B162" s="211"/>
      <c r="C162" s="212"/>
      <c r="D162" s="134"/>
      <c r="E162" s="213">
        <v>12</v>
      </c>
      <c r="F162" s="214">
        <f t="shared" si="10"/>
        <v>0</v>
      </c>
      <c r="G162" s="167"/>
      <c r="H162" s="168"/>
    </row>
    <row r="163" spans="1:8" ht="14.25" customHeight="1" x14ac:dyDescent="0.15">
      <c r="A163" s="210" t="s">
        <v>316</v>
      </c>
      <c r="B163" s="211"/>
      <c r="C163" s="212"/>
      <c r="D163" s="134"/>
      <c r="E163" s="213">
        <v>12</v>
      </c>
      <c r="F163" s="214">
        <f t="shared" si="10"/>
        <v>0</v>
      </c>
      <c r="G163" s="167"/>
      <c r="H163" s="168"/>
    </row>
    <row r="164" spans="1:8" s="137" customFormat="1" ht="24.75" customHeight="1" x14ac:dyDescent="0.15">
      <c r="A164" s="51" t="s">
        <v>317</v>
      </c>
      <c r="B164" s="215"/>
      <c r="C164" s="216"/>
      <c r="D164" s="145"/>
      <c r="E164" s="217">
        <v>12</v>
      </c>
      <c r="F164" s="214">
        <f t="shared" si="10"/>
        <v>0</v>
      </c>
      <c r="G164" s="218"/>
      <c r="H164" s="219"/>
    </row>
    <row r="165" spans="1:8" ht="14.25" customHeight="1" x14ac:dyDescent="0.15">
      <c r="A165" s="203"/>
      <c r="B165" s="220"/>
      <c r="C165" s="221"/>
      <c r="D165" s="222"/>
      <c r="E165" s="222"/>
      <c r="F165" s="223">
        <f>SUM(F151:F164)</f>
        <v>0</v>
      </c>
      <c r="G165" s="167"/>
      <c r="H165" s="168"/>
    </row>
    <row r="166" spans="1:8" s="224" customFormat="1" ht="14.25" customHeight="1" x14ac:dyDescent="0.15">
      <c r="A166" s="224" t="s">
        <v>318</v>
      </c>
      <c r="B166" s="225"/>
      <c r="C166" s="226"/>
      <c r="D166" s="227"/>
      <c r="E166" s="227"/>
      <c r="F166" s="203"/>
      <c r="G166" s="228"/>
      <c r="H166" s="227"/>
    </row>
    <row r="167" spans="1:8" ht="14.25" customHeight="1" x14ac:dyDescent="0.15">
      <c r="A167" s="203"/>
      <c r="D167" s="167"/>
      <c r="E167" s="196"/>
      <c r="F167" s="167"/>
      <c r="G167" s="168"/>
    </row>
    <row r="168" spans="1:8" ht="14.25" customHeight="1" x14ac:dyDescent="0.15">
      <c r="A168" s="229"/>
      <c r="B168" s="169" t="s">
        <v>207</v>
      </c>
      <c r="C168" s="169" t="s">
        <v>101</v>
      </c>
      <c r="D168" s="167"/>
      <c r="E168" s="196"/>
      <c r="F168" s="167"/>
      <c r="G168" s="168"/>
    </row>
    <row r="169" spans="1:8" ht="14.25" customHeight="1" x14ac:dyDescent="0.15">
      <c r="A169" s="229"/>
      <c r="B169" s="169" t="s">
        <v>319</v>
      </c>
      <c r="C169" s="169" t="s">
        <v>117</v>
      </c>
      <c r="D169" s="167"/>
      <c r="E169" s="196"/>
      <c r="F169" s="167"/>
      <c r="G169" s="168"/>
    </row>
    <row r="170" spans="1:8" ht="14.25" customHeight="1" x14ac:dyDescent="0.15">
      <c r="A170" s="230" t="s">
        <v>320</v>
      </c>
      <c r="B170" s="231" t="s">
        <v>301</v>
      </c>
      <c r="C170" s="232">
        <f>F165</f>
        <v>0</v>
      </c>
      <c r="D170" s="167"/>
      <c r="E170" s="196"/>
      <c r="F170" s="167"/>
      <c r="G170" s="168"/>
    </row>
    <row r="171" spans="1:8" ht="14.25" customHeight="1" x14ac:dyDescent="0.15">
      <c r="A171" s="230" t="s">
        <v>177</v>
      </c>
      <c r="B171" s="233">
        <v>2.25</v>
      </c>
      <c r="C171" s="232">
        <f t="shared" ref="C171" si="11">(B171/100)*$C$170</f>
        <v>0</v>
      </c>
      <c r="D171" s="167"/>
      <c r="E171" s="196"/>
      <c r="F171" s="167"/>
      <c r="G171" s="168"/>
    </row>
    <row r="172" spans="1:8" ht="14.25" customHeight="1" x14ac:dyDescent="0.15">
      <c r="A172" s="230" t="s">
        <v>321</v>
      </c>
      <c r="B172" s="234" t="s">
        <v>301</v>
      </c>
      <c r="C172" s="235">
        <f>D182</f>
        <v>0</v>
      </c>
      <c r="D172" s="167"/>
      <c r="E172" s="196"/>
      <c r="F172" s="167"/>
      <c r="G172" s="168"/>
    </row>
    <row r="173" spans="1:8" ht="14.25" customHeight="1" x14ac:dyDescent="0.15">
      <c r="A173" s="186"/>
      <c r="B173" s="236" t="s">
        <v>73</v>
      </c>
      <c r="C173" s="237">
        <f>SUM(C170:C172)</f>
        <v>0</v>
      </c>
      <c r="D173" s="167"/>
      <c r="E173" s="196"/>
      <c r="F173" s="167"/>
      <c r="G173" s="168"/>
    </row>
    <row r="174" spans="1:8" ht="14.25" customHeight="1" x14ac:dyDescent="0.15">
      <c r="A174" s="163"/>
      <c r="D174" s="167"/>
      <c r="E174" s="196"/>
      <c r="F174" s="167"/>
      <c r="G174" s="168"/>
    </row>
    <row r="175" spans="1:8" ht="14.25" customHeight="1" x14ac:dyDescent="0.15">
      <c r="A175" s="362" t="s">
        <v>90</v>
      </c>
      <c r="B175" s="362" t="s">
        <v>322</v>
      </c>
      <c r="C175" s="169" t="s">
        <v>220</v>
      </c>
      <c r="D175" s="169" t="s">
        <v>245</v>
      </c>
      <c r="E175" s="196"/>
      <c r="F175" s="167"/>
      <c r="G175" s="168"/>
    </row>
    <row r="176" spans="1:8" ht="14.25" customHeight="1" x14ac:dyDescent="0.15">
      <c r="A176" s="363"/>
      <c r="B176" s="363"/>
      <c r="C176" s="169" t="s">
        <v>117</v>
      </c>
      <c r="D176" s="169" t="s">
        <v>83</v>
      </c>
      <c r="E176" s="196"/>
      <c r="F176" s="167"/>
      <c r="G176" s="168"/>
    </row>
    <row r="177" spans="1:7" ht="14.25" customHeight="1" x14ac:dyDescent="0.15">
      <c r="A177" s="151" t="s">
        <v>180</v>
      </c>
      <c r="B177" s="238"/>
      <c r="C177" s="239"/>
      <c r="D177" s="235">
        <f>B177*C177</f>
        <v>0</v>
      </c>
      <c r="E177" s="196"/>
      <c r="F177" s="167"/>
      <c r="G177" s="168"/>
    </row>
    <row r="178" spans="1:7" ht="14.25" customHeight="1" x14ac:dyDescent="0.15">
      <c r="A178" s="151" t="s">
        <v>323</v>
      </c>
      <c r="B178" s="238"/>
      <c r="C178" s="239"/>
      <c r="D178" s="235">
        <f>B178*C178</f>
        <v>0</v>
      </c>
      <c r="E178" s="196"/>
      <c r="F178" s="167"/>
      <c r="G178" s="168"/>
    </row>
    <row r="179" spans="1:7" ht="14.25" customHeight="1" x14ac:dyDescent="0.15">
      <c r="A179" s="151" t="s">
        <v>324</v>
      </c>
      <c r="B179" s="238"/>
      <c r="C179" s="239"/>
      <c r="D179" s="235">
        <f>B179*C179</f>
        <v>0</v>
      </c>
      <c r="E179" s="196"/>
      <c r="F179" s="167"/>
      <c r="G179" s="168"/>
    </row>
    <row r="180" spans="1:7" ht="14.25" customHeight="1" x14ac:dyDescent="0.15">
      <c r="A180" s="151" t="s">
        <v>325</v>
      </c>
      <c r="B180" s="238"/>
      <c r="C180" s="239"/>
      <c r="D180" s="235">
        <f>B180*C180</f>
        <v>0</v>
      </c>
      <c r="E180" s="196"/>
      <c r="F180" s="167"/>
      <c r="G180" s="168"/>
    </row>
    <row r="181" spans="1:7" ht="14.25" customHeight="1" x14ac:dyDescent="0.15">
      <c r="A181" s="151" t="s">
        <v>72</v>
      </c>
      <c r="B181" s="238"/>
      <c r="C181" s="239"/>
      <c r="D181" s="235">
        <f>B181*C181</f>
        <v>0</v>
      </c>
      <c r="E181" s="196"/>
      <c r="F181" s="167"/>
      <c r="G181" s="168"/>
    </row>
    <row r="182" spans="1:7" ht="14.25" customHeight="1" x14ac:dyDescent="0.15">
      <c r="B182" s="240"/>
      <c r="C182" s="241" t="s">
        <v>73</v>
      </c>
      <c r="D182" s="237">
        <f>SUM(D177:D181)</f>
        <v>0</v>
      </c>
      <c r="E182" s="196"/>
      <c r="F182" s="167"/>
      <c r="G182" s="168"/>
    </row>
    <row r="183" spans="1:7" ht="14.25" customHeight="1" x14ac:dyDescent="0.15">
      <c r="A183" s="163"/>
      <c r="D183" s="167"/>
      <c r="E183" s="196"/>
      <c r="F183" s="167"/>
      <c r="G183" s="168"/>
    </row>
    <row r="184" spans="1:7" ht="14.25" customHeight="1" x14ac:dyDescent="0.15">
      <c r="A184" s="163"/>
      <c r="D184" s="167"/>
      <c r="E184" s="196"/>
      <c r="F184" s="167"/>
      <c r="G184" s="168"/>
    </row>
    <row r="185" spans="1:7" ht="14.25" customHeight="1" x14ac:dyDescent="0.15">
      <c r="A185" s="186" t="s">
        <v>326</v>
      </c>
      <c r="D185" s="167"/>
      <c r="E185" s="196"/>
      <c r="F185" s="167"/>
      <c r="G185" s="168"/>
    </row>
    <row r="186" spans="1:7" ht="14.25" customHeight="1" x14ac:dyDescent="0.15">
      <c r="A186" s="362" t="s">
        <v>90</v>
      </c>
      <c r="B186" s="362" t="s">
        <v>140</v>
      </c>
      <c r="C186" s="169" t="s">
        <v>220</v>
      </c>
      <c r="D186" s="169" t="s">
        <v>245</v>
      </c>
      <c r="E186" s="196"/>
      <c r="F186" s="167"/>
      <c r="G186" s="168"/>
    </row>
    <row r="187" spans="1:7" ht="14.25" customHeight="1" x14ac:dyDescent="0.15">
      <c r="A187" s="363"/>
      <c r="B187" s="363"/>
      <c r="C187" s="169" t="s">
        <v>327</v>
      </c>
      <c r="D187" s="169" t="s">
        <v>83</v>
      </c>
      <c r="E187" s="196"/>
      <c r="F187" s="167"/>
      <c r="G187" s="168"/>
    </row>
    <row r="188" spans="1:7" ht="14.25" customHeight="1" x14ac:dyDescent="0.15">
      <c r="A188" s="151" t="s">
        <v>328</v>
      </c>
      <c r="B188" s="152"/>
      <c r="C188" s="152"/>
      <c r="D188" s="242">
        <f>B188*C188</f>
        <v>0</v>
      </c>
      <c r="E188" s="196"/>
      <c r="F188" s="167"/>
      <c r="G188" s="168"/>
    </row>
    <row r="189" spans="1:7" ht="14.25" customHeight="1" x14ac:dyDescent="0.15">
      <c r="A189" s="163"/>
      <c r="D189" s="167"/>
      <c r="E189" s="196"/>
      <c r="F189" s="167"/>
      <c r="G189" s="168"/>
    </row>
    <row r="190" spans="1:7" ht="14.25" customHeight="1" x14ac:dyDescent="0.15">
      <c r="A190" s="163"/>
      <c r="D190" s="167"/>
      <c r="E190" s="196"/>
      <c r="F190" s="167"/>
      <c r="G190" s="168"/>
    </row>
    <row r="191" spans="1:7" ht="14.25" customHeight="1" x14ac:dyDescent="0.15">
      <c r="A191" s="361" t="s">
        <v>329</v>
      </c>
      <c r="B191" s="361"/>
      <c r="C191" s="243">
        <f>C207</f>
        <v>0</v>
      </c>
      <c r="D191" s="167"/>
      <c r="E191" s="196"/>
      <c r="F191" s="167"/>
      <c r="G191" s="168"/>
    </row>
    <row r="192" spans="1:7" ht="14.25" customHeight="1" x14ac:dyDescent="0.15">
      <c r="A192" s="163"/>
      <c r="D192" s="167"/>
      <c r="E192" s="196"/>
      <c r="F192" s="167"/>
      <c r="G192" s="168"/>
    </row>
    <row r="193" spans="1:7" ht="14.25" customHeight="1" x14ac:dyDescent="0.15">
      <c r="A193" s="364" t="s">
        <v>90</v>
      </c>
      <c r="B193" s="169" t="s">
        <v>330</v>
      </c>
      <c r="C193" s="169" t="s">
        <v>101</v>
      </c>
      <c r="D193" s="167"/>
      <c r="E193" s="196"/>
      <c r="F193" s="167"/>
      <c r="G193" s="168"/>
    </row>
    <row r="194" spans="1:7" ht="14.25" customHeight="1" x14ac:dyDescent="0.15">
      <c r="A194" s="364"/>
      <c r="B194" s="169" t="s">
        <v>246</v>
      </c>
      <c r="C194" s="169" t="s">
        <v>83</v>
      </c>
      <c r="D194" s="167"/>
      <c r="E194" s="196"/>
      <c r="F194" s="167"/>
      <c r="G194" s="168"/>
    </row>
    <row r="195" spans="1:7" ht="14.25" customHeight="1" x14ac:dyDescent="0.15">
      <c r="A195" s="197" t="s">
        <v>331</v>
      </c>
      <c r="B195" s="170"/>
      <c r="C195" s="171">
        <f t="shared" ref="C195:C206" si="12">B195*12</f>
        <v>0</v>
      </c>
      <c r="D195" s="167"/>
      <c r="E195" s="196"/>
      <c r="F195" s="167"/>
      <c r="G195" s="168"/>
    </row>
    <row r="196" spans="1:7" ht="14.25" customHeight="1" x14ac:dyDescent="0.15">
      <c r="A196" s="197" t="s">
        <v>332</v>
      </c>
      <c r="B196" s="170"/>
      <c r="C196" s="171">
        <f t="shared" si="12"/>
        <v>0</v>
      </c>
      <c r="D196" s="167"/>
      <c r="E196" s="196"/>
      <c r="F196" s="167"/>
      <c r="G196" s="168"/>
    </row>
    <row r="197" spans="1:7" ht="22.5" customHeight="1" x14ac:dyDescent="0.15">
      <c r="A197" s="197" t="s">
        <v>333</v>
      </c>
      <c r="B197" s="170"/>
      <c r="C197" s="171">
        <f t="shared" si="12"/>
        <v>0</v>
      </c>
      <c r="D197" s="167"/>
      <c r="E197" s="196"/>
      <c r="F197" s="167"/>
      <c r="G197" s="168"/>
    </row>
    <row r="198" spans="1:7" ht="14.25" customHeight="1" x14ac:dyDescent="0.15">
      <c r="A198" s="197" t="s">
        <v>334</v>
      </c>
      <c r="B198" s="170"/>
      <c r="C198" s="171">
        <f t="shared" si="12"/>
        <v>0</v>
      </c>
      <c r="D198" s="167"/>
      <c r="E198" s="196"/>
      <c r="F198" s="167"/>
      <c r="G198" s="168"/>
    </row>
    <row r="199" spans="1:7" ht="14.25" customHeight="1" x14ac:dyDescent="0.15">
      <c r="A199" s="197" t="s">
        <v>335</v>
      </c>
      <c r="B199" s="170"/>
      <c r="C199" s="171">
        <f t="shared" si="12"/>
        <v>0</v>
      </c>
      <c r="D199" s="167"/>
      <c r="E199" s="196"/>
      <c r="F199" s="167"/>
      <c r="G199" s="168"/>
    </row>
    <row r="200" spans="1:7" ht="14.25" customHeight="1" x14ac:dyDescent="0.15">
      <c r="A200" s="197" t="s">
        <v>336</v>
      </c>
      <c r="B200" s="170"/>
      <c r="C200" s="171">
        <f t="shared" si="12"/>
        <v>0</v>
      </c>
      <c r="D200" s="167"/>
      <c r="E200" s="196"/>
      <c r="F200" s="167"/>
      <c r="G200" s="168"/>
    </row>
    <row r="201" spans="1:7" ht="14.25" customHeight="1" x14ac:dyDescent="0.15">
      <c r="A201" s="197" t="s">
        <v>337</v>
      </c>
      <c r="B201" s="170"/>
      <c r="C201" s="171">
        <f t="shared" si="12"/>
        <v>0</v>
      </c>
      <c r="D201" s="167"/>
      <c r="E201" s="196"/>
      <c r="F201" s="167"/>
      <c r="G201" s="168"/>
    </row>
    <row r="202" spans="1:7" ht="14.25" customHeight="1" x14ac:dyDescent="0.15">
      <c r="A202" s="197" t="s">
        <v>338</v>
      </c>
      <c r="B202" s="170"/>
      <c r="C202" s="171">
        <f t="shared" si="12"/>
        <v>0</v>
      </c>
      <c r="D202" s="167"/>
      <c r="E202" s="196"/>
      <c r="F202" s="167"/>
      <c r="G202" s="168"/>
    </row>
    <row r="203" spans="1:7" ht="14.25" customHeight="1" x14ac:dyDescent="0.15">
      <c r="A203" s="197" t="s">
        <v>339</v>
      </c>
      <c r="B203" s="170"/>
      <c r="C203" s="171">
        <f t="shared" si="12"/>
        <v>0</v>
      </c>
      <c r="D203" s="167"/>
      <c r="E203" s="196"/>
      <c r="F203" s="167"/>
      <c r="G203" s="168"/>
    </row>
    <row r="204" spans="1:7" ht="14.25" customHeight="1" x14ac:dyDescent="0.15">
      <c r="A204" s="197" t="s">
        <v>340</v>
      </c>
      <c r="B204" s="170"/>
      <c r="C204" s="171">
        <f t="shared" si="12"/>
        <v>0</v>
      </c>
      <c r="D204" s="167"/>
      <c r="E204" s="196"/>
      <c r="F204" s="167"/>
      <c r="G204" s="168"/>
    </row>
    <row r="205" spans="1:7" ht="14.25" customHeight="1" x14ac:dyDescent="0.15">
      <c r="A205" s="51" t="s">
        <v>341</v>
      </c>
      <c r="B205" s="170"/>
      <c r="C205" s="171">
        <f t="shared" si="12"/>
        <v>0</v>
      </c>
      <c r="D205" s="167"/>
      <c r="E205" s="196"/>
      <c r="F205" s="167"/>
      <c r="G205" s="168"/>
    </row>
    <row r="206" spans="1:7" ht="14.25" customHeight="1" x14ac:dyDescent="0.15">
      <c r="A206" s="51" t="s">
        <v>342</v>
      </c>
      <c r="B206" s="170"/>
      <c r="C206" s="171">
        <f t="shared" si="12"/>
        <v>0</v>
      </c>
      <c r="D206" s="167"/>
      <c r="E206" s="196"/>
      <c r="F206" s="167"/>
      <c r="G206" s="168"/>
    </row>
    <row r="207" spans="1:7" ht="14.25" customHeight="1" x14ac:dyDescent="0.15">
      <c r="A207" s="163"/>
      <c r="B207" s="172" t="s">
        <v>73</v>
      </c>
      <c r="C207" s="155">
        <f>SUM(C195:C206)</f>
        <v>0</v>
      </c>
      <c r="D207" s="167"/>
      <c r="E207" s="196"/>
      <c r="F207" s="167"/>
      <c r="G207" s="168"/>
    </row>
    <row r="208" spans="1:7" ht="14.25" customHeight="1" x14ac:dyDescent="0.15">
      <c r="A208" s="163"/>
      <c r="D208" s="167"/>
      <c r="E208" s="196"/>
      <c r="F208" s="167"/>
      <c r="G208" s="168"/>
    </row>
    <row r="209" spans="1:7" ht="14.25" customHeight="1" x14ac:dyDescent="0.15">
      <c r="A209" s="163"/>
      <c r="D209" s="167"/>
      <c r="E209" s="196"/>
      <c r="F209" s="167"/>
      <c r="G209" s="168"/>
    </row>
    <row r="210" spans="1:7" ht="14.25" customHeight="1" x14ac:dyDescent="0.15">
      <c r="A210" s="163"/>
      <c r="D210" s="167"/>
      <c r="E210" s="196"/>
      <c r="F210" s="167"/>
      <c r="G210" s="168"/>
    </row>
    <row r="211" spans="1:7" ht="14.25" customHeight="1" x14ac:dyDescent="0.15">
      <c r="A211" s="244" t="s">
        <v>343</v>
      </c>
      <c r="B211" s="205"/>
      <c r="C211" s="205"/>
      <c r="D211" s="130">
        <f>D221</f>
        <v>0</v>
      </c>
      <c r="E211" s="196"/>
      <c r="F211" s="167"/>
      <c r="G211" s="168"/>
    </row>
    <row r="212" spans="1:7" ht="14.25" customHeight="1" x14ac:dyDescent="0.15">
      <c r="A212" s="163"/>
      <c r="D212" s="167"/>
      <c r="E212" s="196"/>
      <c r="F212" s="167"/>
      <c r="G212" s="168"/>
    </row>
    <row r="213" spans="1:7" ht="14.25" customHeight="1" x14ac:dyDescent="0.15">
      <c r="A213" s="357" t="s">
        <v>217</v>
      </c>
      <c r="B213" s="359" t="s">
        <v>59</v>
      </c>
      <c r="C213" s="138" t="s">
        <v>344</v>
      </c>
      <c r="D213" s="138" t="s">
        <v>101</v>
      </c>
      <c r="E213" s="196"/>
      <c r="F213" s="167"/>
      <c r="G213" s="168"/>
    </row>
    <row r="214" spans="1:7" ht="14.25" customHeight="1" x14ac:dyDescent="0.15">
      <c r="A214" s="358"/>
      <c r="B214" s="360"/>
      <c r="C214" s="142" t="s">
        <v>83</v>
      </c>
      <c r="D214" s="143" t="s">
        <v>83</v>
      </c>
      <c r="E214" s="196"/>
      <c r="F214" s="167"/>
      <c r="G214" s="168"/>
    </row>
    <row r="215" spans="1:7" ht="15" customHeight="1" x14ac:dyDescent="0.15">
      <c r="A215" s="51" t="s">
        <v>345</v>
      </c>
      <c r="B215" s="245"/>
      <c r="C215" s="134"/>
      <c r="D215" s="149">
        <f t="shared" ref="D215:D220" si="13">B215*C215</f>
        <v>0</v>
      </c>
      <c r="E215" s="196"/>
      <c r="F215" s="167"/>
      <c r="G215" s="168"/>
    </row>
    <row r="216" spans="1:7" ht="15" customHeight="1" x14ac:dyDescent="0.15">
      <c r="A216" s="51" t="s">
        <v>228</v>
      </c>
      <c r="B216" s="245"/>
      <c r="C216" s="134"/>
      <c r="D216" s="149">
        <f t="shared" si="13"/>
        <v>0</v>
      </c>
      <c r="E216" s="196"/>
      <c r="F216" s="167"/>
      <c r="G216" s="168"/>
    </row>
    <row r="217" spans="1:7" ht="15" customHeight="1" x14ac:dyDescent="0.15">
      <c r="A217" s="51" t="s">
        <v>229</v>
      </c>
      <c r="B217" s="245"/>
      <c r="C217" s="134"/>
      <c r="D217" s="149">
        <f t="shared" si="13"/>
        <v>0</v>
      </c>
      <c r="E217" s="196"/>
      <c r="F217" s="167"/>
      <c r="G217" s="168"/>
    </row>
    <row r="218" spans="1:7" ht="15" customHeight="1" x14ac:dyDescent="0.15">
      <c r="A218" s="51" t="s">
        <v>346</v>
      </c>
      <c r="B218" s="245"/>
      <c r="C218" s="134"/>
      <c r="D218" s="149">
        <f t="shared" si="13"/>
        <v>0</v>
      </c>
      <c r="E218" s="196"/>
      <c r="F218" s="167"/>
      <c r="G218" s="168"/>
    </row>
    <row r="219" spans="1:7" ht="15" customHeight="1" x14ac:dyDescent="0.15">
      <c r="A219" s="51" t="s">
        <v>231</v>
      </c>
      <c r="B219" s="245"/>
      <c r="C219" s="134"/>
      <c r="D219" s="149">
        <f t="shared" si="13"/>
        <v>0</v>
      </c>
      <c r="E219" s="196"/>
      <c r="F219" s="167"/>
      <c r="G219" s="168"/>
    </row>
    <row r="220" spans="1:7" ht="15" customHeight="1" x14ac:dyDescent="0.15">
      <c r="A220" s="151" t="s">
        <v>233</v>
      </c>
      <c r="B220" s="246"/>
      <c r="C220" s="152"/>
      <c r="D220" s="149">
        <f t="shared" si="13"/>
        <v>0</v>
      </c>
      <c r="E220" s="166"/>
      <c r="F220" s="167"/>
      <c r="G220" s="164"/>
    </row>
    <row r="221" spans="1:7" ht="15" customHeight="1" x14ac:dyDescent="0.15">
      <c r="B221" s="153"/>
      <c r="C221" s="172" t="s">
        <v>73</v>
      </c>
      <c r="D221" s="155">
        <f>SUM(D215:D220)</f>
        <v>0</v>
      </c>
      <c r="E221" s="247"/>
      <c r="F221" s="164"/>
      <c r="G221" s="164"/>
    </row>
    <row r="222" spans="1:7" ht="14.25" customHeight="1" x14ac:dyDescent="0.15">
      <c r="E222" s="247"/>
      <c r="F222" s="164"/>
      <c r="G222" s="164"/>
    </row>
    <row r="223" spans="1:7" ht="14" customHeight="1" x14ac:dyDescent="0.15">
      <c r="A223" s="281"/>
      <c r="B223" s="281"/>
      <c r="C223" s="281"/>
      <c r="D223" s="281"/>
    </row>
    <row r="224" spans="1:7" ht="14" customHeight="1" x14ac:dyDescent="0.15">
      <c r="A224" s="361" t="s">
        <v>401</v>
      </c>
      <c r="B224" s="361"/>
      <c r="C224" s="361"/>
      <c r="D224" s="280">
        <f>D228</f>
        <v>0</v>
      </c>
    </row>
    <row r="225" spans="1:4" x14ac:dyDescent="0.15">
      <c r="B225" s="252"/>
      <c r="C225" s="253"/>
      <c r="D225" s="253"/>
    </row>
    <row r="226" spans="1:4" ht="14" x14ac:dyDescent="0.15">
      <c r="A226" s="355" t="s">
        <v>255</v>
      </c>
      <c r="B226" s="138" t="s">
        <v>91</v>
      </c>
      <c r="C226" s="169" t="s">
        <v>220</v>
      </c>
      <c r="D226" s="169" t="s">
        <v>245</v>
      </c>
    </row>
    <row r="227" spans="1:4" ht="14" x14ac:dyDescent="0.15">
      <c r="A227" s="355"/>
      <c r="B227" s="138" t="s">
        <v>347</v>
      </c>
      <c r="C227" s="169" t="s">
        <v>348</v>
      </c>
      <c r="D227" s="169" t="s">
        <v>83</v>
      </c>
    </row>
    <row r="228" spans="1:4" x14ac:dyDescent="0.15">
      <c r="A228" s="151" t="s">
        <v>366</v>
      </c>
      <c r="B228" s="202"/>
      <c r="C228" s="170"/>
      <c r="D228" s="171">
        <f>B228*C228</f>
        <v>0</v>
      </c>
    </row>
    <row r="229" spans="1:4" x14ac:dyDescent="0.15">
      <c r="A229" s="281"/>
      <c r="B229" s="281"/>
      <c r="C229" s="281"/>
      <c r="D229" s="281"/>
    </row>
    <row r="230" spans="1:4" ht="14" customHeight="1" x14ac:dyDescent="0.15">
      <c r="A230" s="361" t="s">
        <v>402</v>
      </c>
      <c r="B230" s="361"/>
      <c r="C230" s="361"/>
      <c r="D230" s="280">
        <f>D234</f>
        <v>0</v>
      </c>
    </row>
    <row r="231" spans="1:4" ht="14" customHeight="1" x14ac:dyDescent="0.15">
      <c r="B231" s="252"/>
      <c r="C231" s="253"/>
      <c r="D231" s="253"/>
    </row>
    <row r="232" spans="1:4" ht="14" x14ac:dyDescent="0.15">
      <c r="A232" s="355" t="s">
        <v>255</v>
      </c>
      <c r="B232" s="138" t="s">
        <v>91</v>
      </c>
      <c r="C232" s="169" t="s">
        <v>220</v>
      </c>
      <c r="D232" s="169" t="s">
        <v>245</v>
      </c>
    </row>
    <row r="233" spans="1:4" ht="14" x14ac:dyDescent="0.15">
      <c r="A233" s="355"/>
      <c r="B233" s="138" t="s">
        <v>347</v>
      </c>
      <c r="C233" s="169" t="s">
        <v>348</v>
      </c>
      <c r="D233" s="169" t="s">
        <v>83</v>
      </c>
    </row>
    <row r="234" spans="1:4" x14ac:dyDescent="0.15">
      <c r="A234" s="151" t="s">
        <v>367</v>
      </c>
      <c r="B234" s="202"/>
      <c r="C234" s="170"/>
      <c r="D234" s="171">
        <f>B234*C234</f>
        <v>0</v>
      </c>
    </row>
    <row r="235" spans="1:4" x14ac:dyDescent="0.15">
      <c r="A235" s="281"/>
      <c r="B235" s="281"/>
      <c r="C235" s="281"/>
      <c r="D235" s="281"/>
    </row>
    <row r="236" spans="1:4" x14ac:dyDescent="0.15">
      <c r="A236" s="281"/>
      <c r="B236" s="281"/>
      <c r="C236" s="281"/>
      <c r="D236" s="281"/>
    </row>
    <row r="237" spans="1:4" x14ac:dyDescent="0.15">
      <c r="A237" s="361" t="s">
        <v>403</v>
      </c>
      <c r="B237" s="361"/>
      <c r="C237" s="361"/>
      <c r="D237" s="280">
        <f>D241</f>
        <v>0</v>
      </c>
    </row>
    <row r="238" spans="1:4" x14ac:dyDescent="0.15">
      <c r="B238" s="252"/>
      <c r="C238" s="253"/>
      <c r="D238" s="253"/>
    </row>
    <row r="239" spans="1:4" ht="14" x14ac:dyDescent="0.15">
      <c r="A239" s="355" t="s">
        <v>255</v>
      </c>
      <c r="B239" s="138" t="s">
        <v>91</v>
      </c>
      <c r="C239" s="169" t="s">
        <v>220</v>
      </c>
      <c r="D239" s="169" t="s">
        <v>245</v>
      </c>
    </row>
    <row r="240" spans="1:4" ht="14" x14ac:dyDescent="0.15">
      <c r="A240" s="355"/>
      <c r="B240" s="138" t="s">
        <v>347</v>
      </c>
      <c r="C240" s="169" t="s">
        <v>348</v>
      </c>
      <c r="D240" s="169" t="s">
        <v>83</v>
      </c>
    </row>
    <row r="241" spans="1:4" x14ac:dyDescent="0.15">
      <c r="A241" s="151" t="s">
        <v>368</v>
      </c>
      <c r="B241" s="202"/>
      <c r="C241" s="170"/>
      <c r="D241" s="171">
        <f>B241*C241</f>
        <v>0</v>
      </c>
    </row>
    <row r="242" spans="1:4" x14ac:dyDescent="0.15">
      <c r="B242" s="282"/>
      <c r="C242" s="176"/>
      <c r="D242" s="176"/>
    </row>
    <row r="243" spans="1:4" x14ac:dyDescent="0.15">
      <c r="B243" s="282"/>
      <c r="C243" s="176"/>
      <c r="D243" s="176"/>
    </row>
    <row r="244" spans="1:4" x14ac:dyDescent="0.15">
      <c r="A244" s="361" t="s">
        <v>376</v>
      </c>
      <c r="B244" s="361"/>
      <c r="C244" s="361"/>
      <c r="D244" s="251">
        <f>D250</f>
        <v>0</v>
      </c>
    </row>
    <row r="245" spans="1:4" x14ac:dyDescent="0.15">
      <c r="B245" s="252"/>
      <c r="C245" s="253"/>
      <c r="D245" s="253"/>
    </row>
    <row r="246" spans="1:4" x14ac:dyDescent="0.15">
      <c r="A246" s="355"/>
      <c r="B246" s="199" t="s">
        <v>405</v>
      </c>
      <c r="C246" s="169" t="s">
        <v>220</v>
      </c>
      <c r="D246" s="254" t="s">
        <v>245</v>
      </c>
    </row>
    <row r="247" spans="1:4" x14ac:dyDescent="0.15">
      <c r="A247" s="355"/>
      <c r="B247" s="199" t="s">
        <v>407</v>
      </c>
      <c r="C247" s="254" t="s">
        <v>406</v>
      </c>
      <c r="D247" s="254" t="s">
        <v>83</v>
      </c>
    </row>
    <row r="248" spans="1:4" x14ac:dyDescent="0.15">
      <c r="A248" s="151" t="s">
        <v>404</v>
      </c>
      <c r="B248" s="255"/>
      <c r="C248" s="257"/>
      <c r="D248" s="257">
        <f t="shared" ref="D248:D249" si="14">B248*C248</f>
        <v>0</v>
      </c>
    </row>
    <row r="249" spans="1:4" x14ac:dyDescent="0.15">
      <c r="A249" s="151" t="s">
        <v>233</v>
      </c>
      <c r="B249" s="255"/>
      <c r="C249" s="257"/>
      <c r="D249" s="257">
        <f t="shared" si="14"/>
        <v>0</v>
      </c>
    </row>
    <row r="250" spans="1:4" x14ac:dyDescent="0.15">
      <c r="B250" s="252"/>
      <c r="C250" s="253" t="s">
        <v>73</v>
      </c>
      <c r="D250" s="251">
        <f>SUM(D248:D249)</f>
        <v>0</v>
      </c>
    </row>
    <row r="252" spans="1:4" x14ac:dyDescent="0.15">
      <c r="C252" s="167"/>
      <c r="D252" s="196"/>
    </row>
    <row r="253" spans="1:4" x14ac:dyDescent="0.15">
      <c r="A253" s="259" t="s">
        <v>352</v>
      </c>
      <c r="B253" s="260"/>
      <c r="C253" s="260"/>
      <c r="D253" s="243">
        <f>C259</f>
        <v>0</v>
      </c>
    </row>
    <row r="255" spans="1:4" x14ac:dyDescent="0.15">
      <c r="A255" s="355" t="s">
        <v>255</v>
      </c>
      <c r="B255" s="169" t="s">
        <v>243</v>
      </c>
      <c r="C255" s="169" t="s">
        <v>245</v>
      </c>
    </row>
    <row r="256" spans="1:4" x14ac:dyDescent="0.15">
      <c r="A256" s="355"/>
      <c r="B256" s="169" t="s">
        <v>246</v>
      </c>
      <c r="C256" s="169" t="s">
        <v>83</v>
      </c>
    </row>
    <row r="257" spans="1:4" x14ac:dyDescent="0.15">
      <c r="A257" s="151" t="s">
        <v>353</v>
      </c>
      <c r="B257" s="170"/>
      <c r="C257" s="171">
        <f>B257*12</f>
        <v>0</v>
      </c>
    </row>
    <row r="258" spans="1:4" x14ac:dyDescent="0.15">
      <c r="A258" s="151" t="s">
        <v>233</v>
      </c>
      <c r="B258" s="170"/>
      <c r="C258" s="171">
        <f>B258*12</f>
        <v>0</v>
      </c>
    </row>
    <row r="259" spans="1:4" x14ac:dyDescent="0.15">
      <c r="B259" s="172" t="s">
        <v>73</v>
      </c>
      <c r="C259" s="155">
        <f>C258+C257</f>
        <v>0</v>
      </c>
    </row>
    <row r="262" spans="1:4" x14ac:dyDescent="0.15">
      <c r="A262" s="132"/>
      <c r="B262" s="132"/>
      <c r="C262" s="132"/>
      <c r="D262" s="154"/>
    </row>
    <row r="263" spans="1:4" x14ac:dyDescent="0.15">
      <c r="A263" s="132"/>
      <c r="B263" s="132"/>
      <c r="C263" s="132"/>
      <c r="D263" s="154"/>
    </row>
  </sheetData>
  <mergeCells count="54">
    <mergeCell ref="A46:B46"/>
    <mergeCell ref="A1:G1"/>
    <mergeCell ref="A6:A7"/>
    <mergeCell ref="B6:B7"/>
    <mergeCell ref="A20:A21"/>
    <mergeCell ref="B20:B21"/>
    <mergeCell ref="A31:G31"/>
    <mergeCell ref="A32:A34"/>
    <mergeCell ref="B32:B33"/>
    <mergeCell ref="C32:C34"/>
    <mergeCell ref="D32:D33"/>
    <mergeCell ref="A43:E43"/>
    <mergeCell ref="A87:A88"/>
    <mergeCell ref="B87:B88"/>
    <mergeCell ref="A47:A48"/>
    <mergeCell ref="C47:C48"/>
    <mergeCell ref="A55:D55"/>
    <mergeCell ref="A56:A57"/>
    <mergeCell ref="C56:C57"/>
    <mergeCell ref="A67:B67"/>
    <mergeCell ref="A68:A69"/>
    <mergeCell ref="C68:C69"/>
    <mergeCell ref="D68:D69"/>
    <mergeCell ref="A76:A77"/>
    <mergeCell ref="C76:C77"/>
    <mergeCell ref="A109:A110"/>
    <mergeCell ref="C109:C110"/>
    <mergeCell ref="A118:A119"/>
    <mergeCell ref="C118:C119"/>
    <mergeCell ref="A136:A137"/>
    <mergeCell ref="B136:B137"/>
    <mergeCell ref="B213:B214"/>
    <mergeCell ref="A149:A150"/>
    <mergeCell ref="B149:B150"/>
    <mergeCell ref="C149:C150"/>
    <mergeCell ref="E149:E150"/>
    <mergeCell ref="A175:A176"/>
    <mergeCell ref="B175:B176"/>
    <mergeCell ref="A244:C244"/>
    <mergeCell ref="A246:A247"/>
    <mergeCell ref="A255:A256"/>
    <mergeCell ref="A99:A100"/>
    <mergeCell ref="B99:B100"/>
    <mergeCell ref="A224:C224"/>
    <mergeCell ref="A226:A227"/>
    <mergeCell ref="A230:C230"/>
    <mergeCell ref="A232:A233"/>
    <mergeCell ref="A237:C237"/>
    <mergeCell ref="A239:A240"/>
    <mergeCell ref="A186:A187"/>
    <mergeCell ref="B186:B187"/>
    <mergeCell ref="A191:B191"/>
    <mergeCell ref="A193:A194"/>
    <mergeCell ref="A213:A214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41119-43AF-4D73-82DC-2A0732092577}">
  <sheetPr>
    <tabColor theme="5" tint="0.39997558519241921"/>
  </sheetPr>
  <dimension ref="A1:C42"/>
  <sheetViews>
    <sheetView view="pageBreakPreview" zoomScale="86" zoomScaleNormal="100" zoomScaleSheetLayoutView="86" workbookViewId="0">
      <selection activeCell="B14" sqref="B14"/>
    </sheetView>
  </sheetViews>
  <sheetFormatPr baseColWidth="10" defaultColWidth="10.5" defaultRowHeight="14" x14ac:dyDescent="0.15"/>
  <cols>
    <col min="1" max="1" width="5.5" style="1" customWidth="1"/>
    <col min="2" max="2" width="77.6640625" style="1" customWidth="1"/>
    <col min="3" max="3" width="15.5" style="1" customWidth="1"/>
    <col min="4" max="16384" width="10.5" style="1"/>
  </cols>
  <sheetData>
    <row r="1" spans="1:3" ht="48" customHeight="1" x14ac:dyDescent="0.15">
      <c r="A1" s="354" t="s">
        <v>377</v>
      </c>
      <c r="B1" s="354"/>
      <c r="C1" s="354"/>
    </row>
    <row r="2" spans="1:3" ht="15" thickBot="1" x14ac:dyDescent="0.2"/>
    <row r="3" spans="1:3" s="26" customFormat="1" ht="27.75" customHeight="1" x14ac:dyDescent="0.15">
      <c r="A3" s="292" t="s">
        <v>1</v>
      </c>
      <c r="B3" s="293" t="s">
        <v>2</v>
      </c>
      <c r="C3" s="263" t="s">
        <v>0</v>
      </c>
    </row>
    <row r="4" spans="1:3" ht="15" x14ac:dyDescent="0.15">
      <c r="A4" s="294" t="s">
        <v>3</v>
      </c>
      <c r="B4" s="295" t="s">
        <v>42</v>
      </c>
      <c r="C4" s="296">
        <f>SUM(C5:C16)</f>
        <v>0</v>
      </c>
    </row>
    <row r="5" spans="1:3" ht="15" x14ac:dyDescent="0.15">
      <c r="A5" s="297" t="s">
        <v>4</v>
      </c>
      <c r="B5" s="298" t="s">
        <v>19</v>
      </c>
      <c r="C5" s="299">
        <f>MTEJ_DCD!G13</f>
        <v>0</v>
      </c>
    </row>
    <row r="6" spans="1:3" ht="15" customHeight="1" x14ac:dyDescent="0.15">
      <c r="A6" s="297" t="s">
        <v>5</v>
      </c>
      <c r="B6" s="298" t="s">
        <v>18</v>
      </c>
      <c r="C6" s="299">
        <f>MTEJ_DCD!G25</f>
        <v>0</v>
      </c>
    </row>
    <row r="7" spans="1:3" ht="30" x14ac:dyDescent="0.15">
      <c r="A7" s="297" t="s">
        <v>6</v>
      </c>
      <c r="B7" s="298" t="s">
        <v>355</v>
      </c>
      <c r="C7" s="299">
        <f>MTEJ_DCD!D38</f>
        <v>0</v>
      </c>
    </row>
    <row r="8" spans="1:3" ht="15" x14ac:dyDescent="0.15">
      <c r="A8" s="297" t="s">
        <v>7</v>
      </c>
      <c r="B8" s="298" t="s">
        <v>20</v>
      </c>
      <c r="C8" s="299">
        <f>MTEJ_DCD!D48</f>
        <v>0</v>
      </c>
    </row>
    <row r="9" spans="1:3" ht="13.5" customHeight="1" x14ac:dyDescent="0.15">
      <c r="A9" s="297" t="s">
        <v>8</v>
      </c>
      <c r="B9" s="298" t="s">
        <v>356</v>
      </c>
      <c r="C9" s="299">
        <f>MTEJ_DCD!D59</f>
        <v>0</v>
      </c>
    </row>
    <row r="10" spans="1:3" ht="15.75" customHeight="1" x14ac:dyDescent="0.15">
      <c r="A10" s="297" t="s">
        <v>10</v>
      </c>
      <c r="B10" s="298" t="s">
        <v>9</v>
      </c>
      <c r="C10" s="299">
        <f>MTEJ_DCD!E67</f>
        <v>0</v>
      </c>
    </row>
    <row r="11" spans="1:3" ht="15" x14ac:dyDescent="0.15">
      <c r="A11" s="297" t="s">
        <v>12</v>
      </c>
      <c r="B11" s="298" t="s">
        <v>11</v>
      </c>
      <c r="C11" s="299">
        <f>MTEJ_DCD!D78</f>
        <v>0</v>
      </c>
    </row>
    <row r="12" spans="1:3" ht="12.75" customHeight="1" x14ac:dyDescent="0.15">
      <c r="A12" s="297" t="s">
        <v>13</v>
      </c>
      <c r="B12" s="298" t="s">
        <v>357</v>
      </c>
      <c r="C12" s="299">
        <f>MTEJ_DCD!E87</f>
        <v>0</v>
      </c>
    </row>
    <row r="13" spans="1:3" ht="15" x14ac:dyDescent="0.15">
      <c r="A13" s="297" t="s">
        <v>14</v>
      </c>
      <c r="B13" s="298" t="s">
        <v>419</v>
      </c>
      <c r="C13" s="299">
        <v>0</v>
      </c>
    </row>
    <row r="14" spans="1:3" ht="14.25" customHeight="1" x14ac:dyDescent="0.15">
      <c r="A14" s="297" t="s">
        <v>16</v>
      </c>
      <c r="B14" s="298" t="s">
        <v>15</v>
      </c>
      <c r="C14" s="299">
        <f>MTEJ_DCD!D96</f>
        <v>0</v>
      </c>
    </row>
    <row r="15" spans="1:3" ht="14.25" customHeight="1" x14ac:dyDescent="0.15">
      <c r="A15" s="297" t="s">
        <v>17</v>
      </c>
      <c r="B15" s="298" t="s">
        <v>47</v>
      </c>
      <c r="C15" s="299">
        <f>MTEJ_DCD!D113</f>
        <v>0</v>
      </c>
    </row>
    <row r="16" spans="1:3" ht="15" customHeight="1" x14ac:dyDescent="0.15">
      <c r="A16" s="297" t="s">
        <v>21</v>
      </c>
      <c r="B16" s="298" t="s">
        <v>49</v>
      </c>
      <c r="C16" s="299">
        <f>MTEJ_DCD!E125</f>
        <v>0</v>
      </c>
    </row>
    <row r="17" spans="1:3" ht="15" x14ac:dyDescent="0.15">
      <c r="A17" s="294" t="s">
        <v>22</v>
      </c>
      <c r="B17" s="295" t="s">
        <v>43</v>
      </c>
      <c r="C17" s="296">
        <f>SUM(C18:C21)</f>
        <v>0</v>
      </c>
    </row>
    <row r="18" spans="1:3" ht="15" x14ac:dyDescent="0.15">
      <c r="A18" s="8" t="s">
        <v>25</v>
      </c>
      <c r="B18" s="9" t="s">
        <v>23</v>
      </c>
      <c r="C18" s="299">
        <f>MTEJ_DCD!F146</f>
        <v>0</v>
      </c>
    </row>
    <row r="19" spans="1:3" ht="15" x14ac:dyDescent="0.15">
      <c r="A19" s="8" t="s">
        <v>26</v>
      </c>
      <c r="B19" s="9" t="s">
        <v>52</v>
      </c>
      <c r="C19" s="299">
        <f>MTEJ_DCD!C154</f>
        <v>0</v>
      </c>
    </row>
    <row r="20" spans="1:3" ht="15" x14ac:dyDescent="0.15">
      <c r="A20" s="8" t="s">
        <v>27</v>
      </c>
      <c r="B20" s="9" t="s">
        <v>48</v>
      </c>
      <c r="C20" s="299">
        <f>MTEJ_DCD!D163</f>
        <v>0</v>
      </c>
    </row>
    <row r="21" spans="1:3" ht="15" x14ac:dyDescent="0.15">
      <c r="A21" s="8" t="s">
        <v>28</v>
      </c>
      <c r="B21" s="9" t="s">
        <v>24</v>
      </c>
      <c r="C21" s="299">
        <f>MTEJ_DCD!D169</f>
        <v>0</v>
      </c>
    </row>
    <row r="22" spans="1:3" ht="13.5" customHeight="1" x14ac:dyDescent="0.15">
      <c r="A22" s="294" t="s">
        <v>29</v>
      </c>
      <c r="B22" s="295" t="s">
        <v>30</v>
      </c>
      <c r="C22" s="300">
        <f>MTEJ_DCD!C188</f>
        <v>0</v>
      </c>
    </row>
    <row r="23" spans="1:3" ht="15" x14ac:dyDescent="0.15">
      <c r="A23" s="294" t="s">
        <v>31</v>
      </c>
      <c r="B23" s="295" t="s">
        <v>44</v>
      </c>
      <c r="C23" s="300">
        <f>MTEJ_DCD!D199</f>
        <v>0</v>
      </c>
    </row>
    <row r="24" spans="1:3" ht="15" x14ac:dyDescent="0.15">
      <c r="A24" s="294" t="s">
        <v>32</v>
      </c>
      <c r="B24" s="295" t="s">
        <v>378</v>
      </c>
      <c r="C24" s="300">
        <f>MTEJ_DCD!D207</f>
        <v>0</v>
      </c>
    </row>
    <row r="25" spans="1:3" ht="15" x14ac:dyDescent="0.15">
      <c r="A25" s="294" t="s">
        <v>33</v>
      </c>
      <c r="B25" s="295" t="s">
        <v>408</v>
      </c>
      <c r="C25" s="300">
        <f>MTEJ_DCD!D215</f>
        <v>0</v>
      </c>
    </row>
    <row r="26" spans="1:3" ht="15" x14ac:dyDescent="0.15">
      <c r="A26" s="294" t="s">
        <v>34</v>
      </c>
      <c r="B26" s="295" t="s">
        <v>379</v>
      </c>
      <c r="C26" s="300">
        <f>MTEJ_DCD!D225</f>
        <v>0</v>
      </c>
    </row>
    <row r="27" spans="1:3" ht="15" x14ac:dyDescent="0.15">
      <c r="A27" s="301" t="s">
        <v>35</v>
      </c>
      <c r="B27" s="302" t="s">
        <v>54</v>
      </c>
      <c r="C27" s="303">
        <f>SUM(C4,C17,C22,C23,C24,C25,C26)</f>
        <v>0</v>
      </c>
    </row>
    <row r="28" spans="1:3" ht="15" x14ac:dyDescent="0.15">
      <c r="A28" s="301" t="s">
        <v>36</v>
      </c>
      <c r="B28" s="302" t="s">
        <v>45</v>
      </c>
      <c r="C28" s="299">
        <f>MTEJ_DCD!C234</f>
        <v>0</v>
      </c>
    </row>
    <row r="29" spans="1:3" ht="15" x14ac:dyDescent="0.15">
      <c r="A29" s="301" t="s">
        <v>37</v>
      </c>
      <c r="B29" s="302" t="s">
        <v>46</v>
      </c>
      <c r="C29" s="303">
        <f>C27+C28</f>
        <v>0</v>
      </c>
    </row>
    <row r="30" spans="1:3" ht="15" x14ac:dyDescent="0.15">
      <c r="A30" s="301" t="s">
        <v>38</v>
      </c>
      <c r="B30" s="302" t="s">
        <v>39</v>
      </c>
      <c r="C30" s="299">
        <f>10%*C29</f>
        <v>0</v>
      </c>
    </row>
    <row r="31" spans="1:3" ht="15" x14ac:dyDescent="0.15">
      <c r="A31" s="301" t="s">
        <v>40</v>
      </c>
      <c r="B31" s="302" t="s">
        <v>41</v>
      </c>
      <c r="C31" s="299">
        <v>0</v>
      </c>
    </row>
    <row r="32" spans="1:3" ht="16" thickBot="1" x14ac:dyDescent="0.2">
      <c r="A32" s="304"/>
      <c r="B32" s="305" t="s">
        <v>358</v>
      </c>
      <c r="C32" s="306">
        <f>C29+C30+C31</f>
        <v>0</v>
      </c>
    </row>
    <row r="33" spans="2:3" ht="15" thickBot="1" x14ac:dyDescent="0.2">
      <c r="C33" s="307"/>
    </row>
    <row r="34" spans="2:3" ht="16" thickBot="1" x14ac:dyDescent="0.2">
      <c r="B34" s="272" t="s">
        <v>381</v>
      </c>
      <c r="C34" s="344">
        <v>918.87501948596935</v>
      </c>
    </row>
    <row r="35" spans="2:3" ht="15" thickBot="1" x14ac:dyDescent="0.2">
      <c r="C35" s="308"/>
    </row>
    <row r="36" spans="2:3" ht="16" thickBot="1" x14ac:dyDescent="0.2">
      <c r="B36" s="272" t="s">
        <v>382</v>
      </c>
      <c r="C36" s="345">
        <f>ROUND(C32/C34,2)</f>
        <v>0</v>
      </c>
    </row>
    <row r="37" spans="2:3" x14ac:dyDescent="0.15">
      <c r="B37" s="272"/>
      <c r="C37" s="27"/>
    </row>
    <row r="40" spans="2:3" x14ac:dyDescent="0.15">
      <c r="C40" s="121"/>
    </row>
    <row r="42" spans="2:3" x14ac:dyDescent="0.15">
      <c r="C42" s="271"/>
    </row>
  </sheetData>
  <mergeCells count="1">
    <mergeCell ref="A1:C1"/>
  </mergeCells>
  <pageMargins left="0.7" right="0.7" top="0.75" bottom="0.75" header="0.3" footer="0.3"/>
  <pageSetup paperSize="9" scale="82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4E92D-39FD-4E6C-85C8-EBBDB97B61D2}">
  <sheetPr>
    <tabColor theme="5" tint="0.39997558519241921"/>
  </sheetPr>
  <dimension ref="A1:L240"/>
  <sheetViews>
    <sheetView topLeftCell="A195" workbookViewId="0">
      <selection activeCell="A215" sqref="A215"/>
    </sheetView>
  </sheetViews>
  <sheetFormatPr baseColWidth="10" defaultColWidth="8.83203125" defaultRowHeight="13" x14ac:dyDescent="0.15"/>
  <cols>
    <col min="1" max="1" width="51.6640625" style="131" customWidth="1"/>
    <col min="2" max="2" width="20" style="131" customWidth="1"/>
    <col min="3" max="3" width="21.1640625" style="131" customWidth="1"/>
    <col min="4" max="4" width="19.5" style="131" customWidth="1"/>
    <col min="5" max="5" width="18.5" style="131" customWidth="1"/>
    <col min="6" max="6" width="18" style="131" customWidth="1"/>
    <col min="7" max="7" width="16.5" style="131" customWidth="1"/>
    <col min="8" max="16384" width="8.83203125" style="131"/>
  </cols>
  <sheetData>
    <row r="1" spans="1:12" ht="30" customHeight="1" x14ac:dyDescent="0.15">
      <c r="A1" s="373" t="s">
        <v>412</v>
      </c>
      <c r="B1" s="373"/>
      <c r="C1" s="373"/>
      <c r="D1" s="373"/>
      <c r="E1" s="373"/>
      <c r="F1" s="373"/>
      <c r="G1" s="373"/>
    </row>
    <row r="2" spans="1:12" ht="14" x14ac:dyDescent="0.15">
      <c r="A2" s="128"/>
      <c r="B2" s="128"/>
      <c r="C2" s="128"/>
      <c r="D2" s="1"/>
      <c r="E2" s="1"/>
      <c r="F2" s="1"/>
      <c r="G2" s="1"/>
    </row>
    <row r="3" spans="1:12" x14ac:dyDescent="0.15">
      <c r="A3" s="129" t="s">
        <v>56</v>
      </c>
      <c r="B3" s="129"/>
      <c r="C3" s="129"/>
      <c r="D3" s="129"/>
      <c r="E3" s="129"/>
      <c r="F3" s="129"/>
      <c r="G3" s="130">
        <f>G13+G25+D38+D48+D59+E67+D78+E87+D96+D113+E125</f>
        <v>0</v>
      </c>
    </row>
    <row r="4" spans="1:12" x14ac:dyDescent="0.15">
      <c r="L4" s="309"/>
    </row>
    <row r="5" spans="1:12" ht="15" customHeight="1" x14ac:dyDescent="0.15">
      <c r="A5" s="133" t="s">
        <v>215</v>
      </c>
      <c r="B5" s="133"/>
      <c r="C5" s="133"/>
      <c r="D5" s="133"/>
      <c r="E5" s="133"/>
      <c r="F5" s="133"/>
      <c r="G5" s="133"/>
    </row>
    <row r="6" spans="1:12" ht="28" x14ac:dyDescent="0.15">
      <c r="A6" s="357" t="s">
        <v>217</v>
      </c>
      <c r="B6" s="359" t="s">
        <v>59</v>
      </c>
      <c r="C6" s="138" t="s">
        <v>60</v>
      </c>
      <c r="D6" s="138" t="s">
        <v>218</v>
      </c>
      <c r="E6" s="139" t="s">
        <v>219</v>
      </c>
      <c r="F6" s="138" t="s">
        <v>220</v>
      </c>
      <c r="G6" s="140" t="s">
        <v>64</v>
      </c>
    </row>
    <row r="7" spans="1:12" ht="14" x14ac:dyDescent="0.15">
      <c r="A7" s="358"/>
      <c r="B7" s="360"/>
      <c r="C7" s="142" t="s">
        <v>65</v>
      </c>
      <c r="D7" s="143" t="s">
        <v>66</v>
      </c>
      <c r="E7" s="144" t="s">
        <v>67</v>
      </c>
      <c r="F7" s="142" t="s">
        <v>226</v>
      </c>
      <c r="G7" s="142" t="s">
        <v>83</v>
      </c>
    </row>
    <row r="8" spans="1:12" ht="15" customHeight="1" x14ac:dyDescent="0.15">
      <c r="A8" s="51" t="s">
        <v>383</v>
      </c>
      <c r="B8" s="145"/>
      <c r="C8" s="146"/>
      <c r="D8" s="147"/>
      <c r="E8" s="148"/>
      <c r="F8" s="134"/>
      <c r="G8" s="149">
        <f>B8*C8/100*D8*E8*F8</f>
        <v>0</v>
      </c>
    </row>
    <row r="9" spans="1:12" ht="15" customHeight="1" x14ac:dyDescent="0.15">
      <c r="A9" s="51" t="s">
        <v>231</v>
      </c>
      <c r="B9" s="150"/>
      <c r="C9" s="134"/>
      <c r="D9" s="134"/>
      <c r="E9" s="134"/>
      <c r="F9" s="134"/>
      <c r="G9" s="149">
        <f>B9*C9/100*D9*E9*F9</f>
        <v>0</v>
      </c>
    </row>
    <row r="10" spans="1:12" ht="15" customHeight="1" x14ac:dyDescent="0.15">
      <c r="A10" s="51" t="s">
        <v>232</v>
      </c>
      <c r="B10" s="150"/>
      <c r="C10" s="134"/>
      <c r="D10" s="134"/>
      <c r="E10" s="134"/>
      <c r="F10" s="134"/>
      <c r="G10" s="149">
        <f>B10*C10/100*D10*E10*F10</f>
        <v>0</v>
      </c>
    </row>
    <row r="11" spans="1:12" ht="15" customHeight="1" x14ac:dyDescent="0.15">
      <c r="A11" s="51" t="s">
        <v>208</v>
      </c>
      <c r="B11" s="150"/>
      <c r="C11" s="134"/>
      <c r="D11" s="134"/>
      <c r="E11" s="134"/>
      <c r="F11" s="134"/>
      <c r="G11" s="149">
        <f>B11*C11/100*D11*E11*F11</f>
        <v>0</v>
      </c>
    </row>
    <row r="12" spans="1:12" ht="15" customHeight="1" x14ac:dyDescent="0.15">
      <c r="A12" s="151" t="s">
        <v>233</v>
      </c>
      <c r="B12" s="152"/>
      <c r="C12" s="152"/>
      <c r="D12" s="152"/>
      <c r="E12" s="134"/>
      <c r="F12" s="134"/>
      <c r="G12" s="149">
        <f>B12*C12/100*D12*E12*F12</f>
        <v>0</v>
      </c>
    </row>
    <row r="13" spans="1:12" x14ac:dyDescent="0.15">
      <c r="B13" s="153"/>
      <c r="C13" s="153"/>
      <c r="D13" s="153"/>
      <c r="E13" s="153"/>
      <c r="F13" s="154" t="s">
        <v>73</v>
      </c>
      <c r="G13" s="155">
        <f>SUM(G8:G12)</f>
        <v>0</v>
      </c>
    </row>
    <row r="15" spans="1:12" ht="14" x14ac:dyDescent="0.15">
      <c r="A15" s="156" t="s">
        <v>74</v>
      </c>
      <c r="B15" s="157"/>
      <c r="C15" s="158"/>
      <c r="D15" s="158"/>
      <c r="E15" s="159"/>
      <c r="F15" s="158"/>
      <c r="G15" s="159"/>
    </row>
    <row r="16" spans="1:12" ht="28" x14ac:dyDescent="0.15">
      <c r="A16" s="357" t="s">
        <v>58</v>
      </c>
      <c r="B16" s="359" t="s">
        <v>59</v>
      </c>
      <c r="C16" s="138" t="s">
        <v>75</v>
      </c>
      <c r="D16" s="138" t="s">
        <v>76</v>
      </c>
      <c r="E16" s="160" t="s">
        <v>77</v>
      </c>
      <c r="F16" s="138" t="s">
        <v>78</v>
      </c>
      <c r="G16" s="140" t="s">
        <v>64</v>
      </c>
      <c r="I16" s="132"/>
    </row>
    <row r="17" spans="1:9" ht="14" x14ac:dyDescent="0.15">
      <c r="A17" s="358"/>
      <c r="B17" s="360"/>
      <c r="C17" s="142" t="s">
        <v>234</v>
      </c>
      <c r="D17" s="143" t="s">
        <v>80</v>
      </c>
      <c r="E17" s="161" t="s">
        <v>81</v>
      </c>
      <c r="F17" s="142" t="s">
        <v>82</v>
      </c>
      <c r="G17" s="142" t="s">
        <v>83</v>
      </c>
      <c r="I17" s="162"/>
    </row>
    <row r="18" spans="1:9" ht="14.25" customHeight="1" x14ac:dyDescent="0.15">
      <c r="A18" s="51" t="s">
        <v>235</v>
      </c>
      <c r="B18" s="150"/>
      <c r="C18" s="134"/>
      <c r="D18" s="134"/>
      <c r="E18" s="149">
        <f t="shared" ref="E18:E24" si="0">B18*C18*D18</f>
        <v>0</v>
      </c>
      <c r="F18" s="134"/>
      <c r="G18" s="149">
        <f t="shared" ref="G18:G24" si="1">E18*F18</f>
        <v>0</v>
      </c>
      <c r="I18" s="162"/>
    </row>
    <row r="19" spans="1:9" ht="14.25" customHeight="1" x14ac:dyDescent="0.15">
      <c r="A19" s="51" t="s">
        <v>236</v>
      </c>
      <c r="B19" s="150"/>
      <c r="C19" s="134"/>
      <c r="D19" s="134"/>
      <c r="E19" s="149">
        <f t="shared" si="0"/>
        <v>0</v>
      </c>
      <c r="F19" s="134"/>
      <c r="G19" s="149">
        <f t="shared" si="1"/>
        <v>0</v>
      </c>
    </row>
    <row r="20" spans="1:9" ht="14.25" customHeight="1" x14ac:dyDescent="0.15">
      <c r="A20" s="52" t="s">
        <v>237</v>
      </c>
      <c r="B20" s="150"/>
      <c r="C20" s="134"/>
      <c r="D20" s="134"/>
      <c r="E20" s="149">
        <f t="shared" si="0"/>
        <v>0</v>
      </c>
      <c r="F20" s="134"/>
      <c r="G20" s="149">
        <f t="shared" si="1"/>
        <v>0</v>
      </c>
    </row>
    <row r="21" spans="1:9" ht="14.25" customHeight="1" x14ac:dyDescent="0.15">
      <c r="A21" s="52" t="s">
        <v>238</v>
      </c>
      <c r="B21" s="152"/>
      <c r="C21" s="152"/>
      <c r="D21" s="152"/>
      <c r="E21" s="149">
        <f t="shared" si="0"/>
        <v>0</v>
      </c>
      <c r="F21" s="134"/>
      <c r="G21" s="149">
        <f t="shared" si="1"/>
        <v>0</v>
      </c>
    </row>
    <row r="22" spans="1:9" ht="14.25" customHeight="1" x14ac:dyDescent="0.15">
      <c r="A22" s="51" t="s">
        <v>239</v>
      </c>
      <c r="B22" s="152"/>
      <c r="C22" s="152"/>
      <c r="D22" s="152"/>
      <c r="E22" s="149">
        <f t="shared" si="0"/>
        <v>0</v>
      </c>
      <c r="F22" s="134"/>
      <c r="G22" s="149">
        <f t="shared" si="1"/>
        <v>0</v>
      </c>
    </row>
    <row r="23" spans="1:9" ht="14.25" customHeight="1" x14ac:dyDescent="0.15">
      <c r="A23" s="51" t="s">
        <v>240</v>
      </c>
      <c r="B23" s="152"/>
      <c r="C23" s="152"/>
      <c r="D23" s="152"/>
      <c r="E23" s="149">
        <f t="shared" si="0"/>
        <v>0</v>
      </c>
      <c r="F23" s="134"/>
      <c r="G23" s="149">
        <f t="shared" si="1"/>
        <v>0</v>
      </c>
    </row>
    <row r="24" spans="1:9" ht="14.25" customHeight="1" x14ac:dyDescent="0.15">
      <c r="A24" s="51" t="s">
        <v>233</v>
      </c>
      <c r="B24" s="152"/>
      <c r="C24" s="152"/>
      <c r="D24" s="152"/>
      <c r="E24" s="149">
        <f t="shared" si="0"/>
        <v>0</v>
      </c>
      <c r="F24" s="134"/>
      <c r="G24" s="149">
        <f t="shared" si="1"/>
        <v>0</v>
      </c>
    </row>
    <row r="25" spans="1:9" x14ac:dyDescent="0.15">
      <c r="A25" s="163"/>
      <c r="B25" s="153"/>
      <c r="C25" s="153"/>
      <c r="D25" s="153"/>
      <c r="E25" s="164"/>
      <c r="F25" s="154" t="s">
        <v>73</v>
      </c>
      <c r="G25" s="165">
        <f>SUM(G18:G24)</f>
        <v>0</v>
      </c>
    </row>
    <row r="26" spans="1:9" x14ac:dyDescent="0.15">
      <c r="A26" s="163"/>
      <c r="E26" s="166"/>
      <c r="F26" s="167"/>
      <c r="G26" s="168"/>
    </row>
    <row r="27" spans="1:9" ht="17.25" customHeight="1" x14ac:dyDescent="0.15">
      <c r="A27" s="369" t="s">
        <v>241</v>
      </c>
      <c r="B27" s="369"/>
      <c r="C27" s="369"/>
      <c r="D27" s="369"/>
      <c r="E27" s="369"/>
      <c r="F27" s="369"/>
      <c r="G27" s="369"/>
    </row>
    <row r="28" spans="1:9" x14ac:dyDescent="0.15">
      <c r="A28" s="357" t="s">
        <v>242</v>
      </c>
      <c r="B28" s="356" t="s">
        <v>243</v>
      </c>
      <c r="C28" s="359" t="s">
        <v>244</v>
      </c>
      <c r="D28" s="356" t="s">
        <v>245</v>
      </c>
      <c r="E28" s="166"/>
      <c r="F28" s="167"/>
      <c r="G28" s="168"/>
    </row>
    <row r="29" spans="1:9" x14ac:dyDescent="0.15">
      <c r="A29" s="370"/>
      <c r="B29" s="356" t="s">
        <v>246</v>
      </c>
      <c r="C29" s="371"/>
      <c r="D29" s="356" t="s">
        <v>83</v>
      </c>
      <c r="E29" s="166"/>
      <c r="F29" s="167"/>
      <c r="G29" s="168"/>
    </row>
    <row r="30" spans="1:9" x14ac:dyDescent="0.15">
      <c r="A30" s="358"/>
      <c r="B30" s="169" t="s">
        <v>246</v>
      </c>
      <c r="C30" s="360"/>
      <c r="D30" s="169" t="s">
        <v>83</v>
      </c>
      <c r="E30" s="166"/>
      <c r="F30" s="167"/>
      <c r="G30" s="168"/>
    </row>
    <row r="31" spans="1:9" ht="14" x14ac:dyDescent="0.15">
      <c r="A31" s="51" t="s">
        <v>247</v>
      </c>
      <c r="B31" s="170"/>
      <c r="C31" s="170"/>
      <c r="D31" s="171">
        <f t="shared" ref="D31:D37" si="2">B31*C31</f>
        <v>0</v>
      </c>
      <c r="E31" s="166"/>
      <c r="F31" s="167"/>
      <c r="G31" s="168"/>
    </row>
    <row r="32" spans="1:9" ht="14" x14ac:dyDescent="0.15">
      <c r="A32" s="51" t="s">
        <v>248</v>
      </c>
      <c r="B32" s="170"/>
      <c r="C32" s="170"/>
      <c r="D32" s="171">
        <f t="shared" si="2"/>
        <v>0</v>
      </c>
      <c r="E32" s="166"/>
      <c r="F32" s="167"/>
      <c r="G32" s="168"/>
    </row>
    <row r="33" spans="1:7" ht="14" x14ac:dyDescent="0.15">
      <c r="A33" s="51" t="s">
        <v>249</v>
      </c>
      <c r="B33" s="170"/>
      <c r="C33" s="170"/>
      <c r="D33" s="171">
        <f t="shared" si="2"/>
        <v>0</v>
      </c>
      <c r="E33" s="166"/>
      <c r="F33" s="167"/>
      <c r="G33" s="168"/>
    </row>
    <row r="34" spans="1:7" ht="14" x14ac:dyDescent="0.15">
      <c r="A34" s="51" t="s">
        <v>250</v>
      </c>
      <c r="B34" s="170"/>
      <c r="C34" s="170"/>
      <c r="D34" s="171">
        <f t="shared" si="2"/>
        <v>0</v>
      </c>
      <c r="E34" s="166"/>
      <c r="F34" s="167"/>
      <c r="G34" s="168"/>
    </row>
    <row r="35" spans="1:7" ht="14" x14ac:dyDescent="0.15">
      <c r="A35" s="51" t="s">
        <v>251</v>
      </c>
      <c r="B35" s="170"/>
      <c r="C35" s="170"/>
      <c r="D35" s="171">
        <f t="shared" si="2"/>
        <v>0</v>
      </c>
      <c r="E35" s="166"/>
      <c r="F35" s="167"/>
      <c r="G35" s="168"/>
    </row>
    <row r="36" spans="1:7" ht="14" x14ac:dyDescent="0.15">
      <c r="A36" s="51" t="s">
        <v>252</v>
      </c>
      <c r="B36" s="170"/>
      <c r="C36" s="170"/>
      <c r="D36" s="171">
        <f t="shared" si="2"/>
        <v>0</v>
      </c>
      <c r="E36" s="166"/>
      <c r="F36" s="167"/>
      <c r="G36" s="168"/>
    </row>
    <row r="37" spans="1:7" ht="14" x14ac:dyDescent="0.15">
      <c r="A37" s="51" t="s">
        <v>233</v>
      </c>
      <c r="B37" s="170"/>
      <c r="C37" s="170"/>
      <c r="D37" s="171">
        <f t="shared" si="2"/>
        <v>0</v>
      </c>
      <c r="E37" s="166"/>
      <c r="F37" s="167"/>
      <c r="G37" s="168"/>
    </row>
    <row r="38" spans="1:7" x14ac:dyDescent="0.15">
      <c r="A38" s="163"/>
      <c r="B38" s="153"/>
      <c r="C38" s="172" t="s">
        <v>73</v>
      </c>
      <c r="D38" s="155">
        <f>SUM(D31:D37)</f>
        <v>0</v>
      </c>
      <c r="E38" s="166"/>
      <c r="F38" s="167"/>
      <c r="G38" s="168"/>
    </row>
    <row r="39" spans="1:7" ht="14.25" customHeight="1" x14ac:dyDescent="0.15">
      <c r="A39" s="372" t="s">
        <v>253</v>
      </c>
      <c r="B39" s="372"/>
      <c r="C39" s="372"/>
      <c r="D39" s="372"/>
      <c r="E39" s="372"/>
      <c r="F39" s="167"/>
      <c r="G39" s="168"/>
    </row>
    <row r="40" spans="1:7" ht="14.25" customHeight="1" x14ac:dyDescent="0.15">
      <c r="A40" s="173"/>
      <c r="B40" s="173"/>
      <c r="C40" s="173"/>
      <c r="D40" s="173"/>
      <c r="E40" s="173"/>
      <c r="F40" s="167"/>
      <c r="G40" s="168"/>
    </row>
    <row r="41" spans="1:7" ht="14.25" customHeight="1" x14ac:dyDescent="0.15">
      <c r="A41" s="173"/>
      <c r="B41" s="173"/>
      <c r="C41" s="173"/>
      <c r="D41" s="173"/>
      <c r="E41" s="173"/>
      <c r="F41" s="167"/>
      <c r="G41" s="168"/>
    </row>
    <row r="42" spans="1:7" ht="14.25" customHeight="1" x14ac:dyDescent="0.15">
      <c r="A42" s="369" t="s">
        <v>254</v>
      </c>
      <c r="B42" s="369"/>
      <c r="E42" s="173"/>
      <c r="F42" s="167"/>
      <c r="G42" s="168"/>
    </row>
    <row r="43" spans="1:7" ht="14.25" customHeight="1" x14ac:dyDescent="0.15">
      <c r="A43" s="357" t="s">
        <v>255</v>
      </c>
      <c r="B43" s="169" t="s">
        <v>243</v>
      </c>
      <c r="C43" s="359" t="s">
        <v>256</v>
      </c>
      <c r="D43" s="169" t="s">
        <v>245</v>
      </c>
      <c r="E43" s="173"/>
      <c r="F43" s="167"/>
      <c r="G43" s="168"/>
    </row>
    <row r="44" spans="1:7" ht="14.25" customHeight="1" x14ac:dyDescent="0.15">
      <c r="A44" s="370"/>
      <c r="B44" s="169" t="s">
        <v>246</v>
      </c>
      <c r="C44" s="371"/>
      <c r="D44" s="169" t="s">
        <v>83</v>
      </c>
      <c r="E44" s="173"/>
      <c r="F44" s="167"/>
      <c r="G44" s="168"/>
    </row>
    <row r="45" spans="1:7" ht="14.25" customHeight="1" x14ac:dyDescent="0.15">
      <c r="A45" s="174" t="s">
        <v>257</v>
      </c>
      <c r="B45" s="170">
        <f>L11</f>
        <v>0</v>
      </c>
      <c r="C45" s="170">
        <v>12</v>
      </c>
      <c r="D45" s="171">
        <f>B45*C45</f>
        <v>0</v>
      </c>
      <c r="E45" s="173"/>
      <c r="F45" s="167"/>
      <c r="G45" s="168"/>
    </row>
    <row r="46" spans="1:7" ht="14.25" customHeight="1" x14ac:dyDescent="0.15">
      <c r="A46" s="174" t="s">
        <v>258</v>
      </c>
      <c r="B46" s="170">
        <f>M7</f>
        <v>0</v>
      </c>
      <c r="C46" s="170">
        <v>12</v>
      </c>
      <c r="D46" s="171">
        <f>B46*C46</f>
        <v>0</v>
      </c>
      <c r="E46" s="173"/>
      <c r="F46" s="167"/>
      <c r="G46" s="168"/>
    </row>
    <row r="47" spans="1:7" ht="14.25" customHeight="1" x14ac:dyDescent="0.15">
      <c r="A47" s="174" t="s">
        <v>233</v>
      </c>
      <c r="B47" s="170"/>
      <c r="C47" s="170"/>
      <c r="D47" s="171">
        <f>B47*C47</f>
        <v>0</v>
      </c>
      <c r="E47" s="173"/>
      <c r="F47" s="167"/>
      <c r="G47" s="168"/>
    </row>
    <row r="48" spans="1:7" ht="14.25" customHeight="1" x14ac:dyDescent="0.15">
      <c r="A48" s="175"/>
      <c r="B48" s="176"/>
      <c r="C48" s="172" t="s">
        <v>73</v>
      </c>
      <c r="D48" s="155">
        <f>SUM(D45:D47)</f>
        <v>0</v>
      </c>
      <c r="E48" s="173"/>
      <c r="F48" s="167"/>
      <c r="G48" s="168"/>
    </row>
    <row r="49" spans="1:7" ht="14.25" customHeight="1" x14ac:dyDescent="0.15">
      <c r="A49" s="173"/>
      <c r="B49" s="173"/>
      <c r="C49" s="173"/>
      <c r="D49" s="173"/>
      <c r="E49" s="173"/>
      <c r="F49" s="167"/>
      <c r="G49" s="168"/>
    </row>
    <row r="50" spans="1:7" ht="14.25" customHeight="1" x14ac:dyDescent="0.15">
      <c r="A50" s="173"/>
      <c r="B50" s="173"/>
      <c r="C50" s="173"/>
      <c r="D50" s="173"/>
      <c r="E50" s="173"/>
      <c r="F50" s="167"/>
      <c r="G50" s="168"/>
    </row>
    <row r="51" spans="1:7" ht="14.25" customHeight="1" x14ac:dyDescent="0.15">
      <c r="A51" s="369" t="s">
        <v>259</v>
      </c>
      <c r="B51" s="369"/>
      <c r="C51" s="369"/>
      <c r="D51" s="369"/>
      <c r="E51" s="173"/>
      <c r="F51" s="167"/>
      <c r="G51" s="168"/>
    </row>
    <row r="52" spans="1:7" ht="14.25" customHeight="1" x14ac:dyDescent="0.15">
      <c r="A52" s="355" t="s">
        <v>90</v>
      </c>
      <c r="B52" s="143" t="s">
        <v>243</v>
      </c>
      <c r="C52" s="356" t="s">
        <v>256</v>
      </c>
      <c r="D52" s="177" t="s">
        <v>101</v>
      </c>
      <c r="E52" s="173"/>
      <c r="F52" s="167"/>
      <c r="G52" s="168"/>
    </row>
    <row r="53" spans="1:7" ht="14.25" customHeight="1" x14ac:dyDescent="0.15">
      <c r="A53" s="355"/>
      <c r="B53" s="161" t="s">
        <v>246</v>
      </c>
      <c r="C53" s="356"/>
      <c r="D53" s="161" t="s">
        <v>83</v>
      </c>
      <c r="E53" s="173"/>
      <c r="F53" s="167"/>
      <c r="G53" s="168"/>
    </row>
    <row r="54" spans="1:7" ht="14.25" customHeight="1" x14ac:dyDescent="0.15">
      <c r="A54" s="174" t="s">
        <v>261</v>
      </c>
      <c r="B54" s="178"/>
      <c r="C54" s="178"/>
      <c r="D54" s="149">
        <f>B54*C54</f>
        <v>0</v>
      </c>
      <c r="E54" s="173"/>
      <c r="F54" s="167"/>
      <c r="G54" s="168"/>
    </row>
    <row r="55" spans="1:7" ht="14.25" customHeight="1" x14ac:dyDescent="0.15">
      <c r="A55" s="174" t="s">
        <v>262</v>
      </c>
      <c r="B55" s="178"/>
      <c r="C55" s="178"/>
      <c r="D55" s="149">
        <f>B55*C55</f>
        <v>0</v>
      </c>
      <c r="E55" s="173"/>
      <c r="F55" s="167"/>
      <c r="G55" s="168"/>
    </row>
    <row r="56" spans="1:7" ht="14.25" customHeight="1" x14ac:dyDescent="0.15">
      <c r="A56" s="174" t="s">
        <v>263</v>
      </c>
      <c r="B56" s="178"/>
      <c r="C56" s="178"/>
      <c r="D56" s="149">
        <f>B56*C56</f>
        <v>0</v>
      </c>
      <c r="E56" s="173"/>
      <c r="F56" s="167"/>
      <c r="G56" s="168"/>
    </row>
    <row r="57" spans="1:7" ht="14.25" customHeight="1" x14ac:dyDescent="0.15">
      <c r="A57" s="174" t="s">
        <v>264</v>
      </c>
      <c r="B57" s="178"/>
      <c r="C57" s="178"/>
      <c r="D57" s="149">
        <f>B57*C57</f>
        <v>0</v>
      </c>
      <c r="E57" s="173"/>
      <c r="F57" s="167"/>
      <c r="G57" s="168"/>
    </row>
    <row r="58" spans="1:7" ht="14.25" customHeight="1" x14ac:dyDescent="0.15">
      <c r="A58" s="174" t="s">
        <v>233</v>
      </c>
      <c r="B58" s="178"/>
      <c r="C58" s="178"/>
      <c r="D58" s="149">
        <f>B58*C58</f>
        <v>0</v>
      </c>
      <c r="E58" s="173"/>
      <c r="F58" s="167"/>
      <c r="G58" s="168"/>
    </row>
    <row r="59" spans="1:7" ht="14.25" customHeight="1" x14ac:dyDescent="0.15">
      <c r="A59" s="179"/>
      <c r="B59" s="180"/>
      <c r="C59" s="172" t="s">
        <v>73</v>
      </c>
      <c r="D59" s="155">
        <f>SUM(D54:D58)</f>
        <v>0</v>
      </c>
      <c r="E59" s="173"/>
      <c r="F59" s="167"/>
      <c r="G59" s="168"/>
    </row>
    <row r="60" spans="1:7" ht="14.25" customHeight="1" x14ac:dyDescent="0.15">
      <c r="A60" s="173"/>
      <c r="B60" s="173"/>
      <c r="C60" s="173"/>
      <c r="D60" s="173"/>
      <c r="E60" s="173"/>
      <c r="F60" s="167"/>
      <c r="G60" s="168"/>
    </row>
    <row r="61" spans="1:7" ht="14.25" customHeight="1" x14ac:dyDescent="0.15">
      <c r="A61" s="173"/>
      <c r="B61" s="173"/>
      <c r="C61" s="173"/>
      <c r="D61" s="173"/>
      <c r="E61" s="173"/>
      <c r="F61" s="167"/>
      <c r="G61" s="168"/>
    </row>
    <row r="62" spans="1:7" ht="14.25" customHeight="1" x14ac:dyDescent="0.15">
      <c r="A62" s="369" t="s">
        <v>266</v>
      </c>
      <c r="B62" s="369"/>
      <c r="C62" s="181"/>
      <c r="D62" s="166"/>
      <c r="E62" s="173"/>
      <c r="F62" s="167"/>
      <c r="G62" s="168"/>
    </row>
    <row r="63" spans="1:7" ht="14.25" customHeight="1" x14ac:dyDescent="0.15">
      <c r="A63" s="355" t="s">
        <v>90</v>
      </c>
      <c r="B63" s="143" t="s">
        <v>267</v>
      </c>
      <c r="C63" s="356" t="s">
        <v>268</v>
      </c>
      <c r="D63" s="356" t="s">
        <v>256</v>
      </c>
      <c r="E63" s="161" t="s">
        <v>101</v>
      </c>
      <c r="F63" s="167"/>
      <c r="G63" s="168"/>
    </row>
    <row r="64" spans="1:7" ht="14.25" customHeight="1" x14ac:dyDescent="0.15">
      <c r="A64" s="355"/>
      <c r="B64" s="161" t="s">
        <v>269</v>
      </c>
      <c r="C64" s="356"/>
      <c r="D64" s="356"/>
      <c r="E64" s="161" t="s">
        <v>83</v>
      </c>
      <c r="F64" s="167"/>
      <c r="G64" s="168"/>
    </row>
    <row r="65" spans="1:7" ht="24" customHeight="1" x14ac:dyDescent="0.15">
      <c r="A65" s="174" t="s">
        <v>270</v>
      </c>
      <c r="B65" s="178"/>
      <c r="C65" s="178"/>
      <c r="D65" s="178"/>
      <c r="E65" s="182">
        <f>B65*C65*D65</f>
        <v>0</v>
      </c>
      <c r="F65" s="167"/>
      <c r="G65" s="168"/>
    </row>
    <row r="66" spans="1:7" ht="14.25" customHeight="1" x14ac:dyDescent="0.15">
      <c r="A66" s="174" t="s">
        <v>233</v>
      </c>
      <c r="B66" s="150"/>
      <c r="C66" s="183"/>
      <c r="D66" s="134"/>
      <c r="E66" s="182">
        <f>B66*C66*D66</f>
        <v>0</v>
      </c>
      <c r="F66" s="167"/>
      <c r="G66" s="168"/>
    </row>
    <row r="67" spans="1:7" ht="14.25" customHeight="1" x14ac:dyDescent="0.15">
      <c r="A67" s="173"/>
      <c r="B67" s="184"/>
      <c r="C67" s="184"/>
      <c r="D67" s="172" t="s">
        <v>73</v>
      </c>
      <c r="E67" s="185">
        <f>E65+E66</f>
        <v>0</v>
      </c>
      <c r="F67" s="167"/>
      <c r="G67" s="168"/>
    </row>
    <row r="68" spans="1:7" ht="14.25" customHeight="1" x14ac:dyDescent="0.15">
      <c r="A68" s="173"/>
      <c r="B68" s="173"/>
      <c r="C68" s="173"/>
      <c r="D68" s="173"/>
      <c r="E68" s="173"/>
      <c r="F68" s="167"/>
      <c r="G68" s="168"/>
    </row>
    <row r="69" spans="1:7" ht="14.25" customHeight="1" x14ac:dyDescent="0.15">
      <c r="A69" s="173"/>
      <c r="B69" s="173"/>
      <c r="C69" s="173"/>
      <c r="D69" s="173"/>
      <c r="E69" s="173"/>
      <c r="F69" s="167"/>
      <c r="G69" s="168"/>
    </row>
    <row r="70" spans="1:7" ht="14.25" customHeight="1" x14ac:dyDescent="0.15">
      <c r="A70" s="186" t="s">
        <v>108</v>
      </c>
      <c r="B70" s="175"/>
      <c r="C70" s="181"/>
      <c r="D70" s="166"/>
      <c r="E70" s="173"/>
      <c r="F70" s="167"/>
      <c r="G70" s="168"/>
    </row>
    <row r="71" spans="1:7" ht="14.25" customHeight="1" x14ac:dyDescent="0.15">
      <c r="A71" s="355" t="s">
        <v>90</v>
      </c>
      <c r="B71" s="187" t="s">
        <v>243</v>
      </c>
      <c r="C71" s="356" t="s">
        <v>256</v>
      </c>
      <c r="D71" s="188" t="s">
        <v>101</v>
      </c>
      <c r="E71" s="173"/>
      <c r="F71" s="167"/>
      <c r="G71" s="168"/>
    </row>
    <row r="72" spans="1:7" ht="14.25" customHeight="1" x14ac:dyDescent="0.15">
      <c r="A72" s="355"/>
      <c r="B72" s="187" t="s">
        <v>246</v>
      </c>
      <c r="C72" s="356"/>
      <c r="D72" s="161" t="s">
        <v>83</v>
      </c>
      <c r="E72" s="173"/>
      <c r="F72" s="167"/>
      <c r="G72" s="168"/>
    </row>
    <row r="73" spans="1:7" ht="14.25" customHeight="1" x14ac:dyDescent="0.15">
      <c r="A73" s="189" t="s">
        <v>271</v>
      </c>
      <c r="B73" s="134"/>
      <c r="C73" s="190"/>
      <c r="D73" s="149">
        <f>B73*C73</f>
        <v>0</v>
      </c>
      <c r="E73" s="173"/>
      <c r="F73" s="167"/>
      <c r="G73" s="168"/>
    </row>
    <row r="74" spans="1:7" ht="14.25" customHeight="1" x14ac:dyDescent="0.15">
      <c r="A74" s="189" t="s">
        <v>272</v>
      </c>
      <c r="B74" s="134"/>
      <c r="C74" s="190"/>
      <c r="D74" s="149">
        <f>B74*C74</f>
        <v>0</v>
      </c>
      <c r="E74" s="173"/>
      <c r="F74" s="167"/>
      <c r="G74" s="168"/>
    </row>
    <row r="75" spans="1:7" ht="14.25" customHeight="1" x14ac:dyDescent="0.15">
      <c r="A75" s="51" t="s">
        <v>273</v>
      </c>
      <c r="B75" s="150"/>
      <c r="C75" s="134"/>
      <c r="D75" s="149">
        <f>B75*C75</f>
        <v>0</v>
      </c>
      <c r="E75" s="173"/>
      <c r="F75" s="167"/>
      <c r="G75" s="168"/>
    </row>
    <row r="76" spans="1:7" ht="14.25" customHeight="1" x14ac:dyDescent="0.15">
      <c r="A76" s="51" t="s">
        <v>274</v>
      </c>
      <c r="B76" s="150"/>
      <c r="C76" s="134"/>
      <c r="D76" s="149">
        <f>B76*C76</f>
        <v>0</v>
      </c>
      <c r="E76" s="173"/>
      <c r="F76" s="167"/>
      <c r="G76" s="168"/>
    </row>
    <row r="77" spans="1:7" ht="14.25" customHeight="1" x14ac:dyDescent="0.15">
      <c r="A77" s="51" t="s">
        <v>72</v>
      </c>
      <c r="B77" s="150"/>
      <c r="C77" s="134"/>
      <c r="D77" s="149">
        <f>B77*C77</f>
        <v>0</v>
      </c>
      <c r="E77" s="173"/>
      <c r="F77" s="167"/>
      <c r="G77" s="168"/>
    </row>
    <row r="78" spans="1:7" ht="14.25" customHeight="1" x14ac:dyDescent="0.15">
      <c r="B78" s="176"/>
      <c r="C78" s="172" t="s">
        <v>73</v>
      </c>
      <c r="D78" s="155">
        <f>SUM(D73:D77)</f>
        <v>0</v>
      </c>
      <c r="E78" s="173"/>
      <c r="F78" s="167"/>
      <c r="G78" s="168"/>
    </row>
    <row r="79" spans="1:7" ht="14.25" customHeight="1" x14ac:dyDescent="0.15">
      <c r="A79" s="173"/>
      <c r="B79" s="173"/>
      <c r="C79" s="173"/>
      <c r="D79" s="173"/>
      <c r="E79" s="173"/>
      <c r="F79" s="167"/>
      <c r="G79" s="168"/>
    </row>
    <row r="80" spans="1:7" ht="14.25" customHeight="1" x14ac:dyDescent="0.15">
      <c r="A80" s="173"/>
      <c r="B80" s="173"/>
      <c r="C80" s="173"/>
      <c r="D80" s="173"/>
      <c r="E80" s="173"/>
      <c r="F80" s="167"/>
      <c r="G80" s="168"/>
    </row>
    <row r="81" spans="1:7" ht="14.25" customHeight="1" x14ac:dyDescent="0.15">
      <c r="A81" s="186" t="s">
        <v>275</v>
      </c>
      <c r="B81" s="175"/>
      <c r="C81" s="181"/>
      <c r="D81" s="166"/>
      <c r="E81" s="173"/>
      <c r="F81" s="167"/>
      <c r="G81" s="168"/>
    </row>
    <row r="82" spans="1:7" ht="24" customHeight="1" x14ac:dyDescent="0.15">
      <c r="A82" s="355" t="s">
        <v>112</v>
      </c>
      <c r="B82" s="356" t="s">
        <v>140</v>
      </c>
      <c r="C82" s="191" t="s">
        <v>276</v>
      </c>
      <c r="D82" s="191" t="s">
        <v>277</v>
      </c>
      <c r="E82" s="191" t="s">
        <v>278</v>
      </c>
      <c r="F82" s="167"/>
      <c r="G82" s="168"/>
    </row>
    <row r="83" spans="1:7" ht="14.25" customHeight="1" x14ac:dyDescent="0.15">
      <c r="A83" s="355"/>
      <c r="B83" s="356"/>
      <c r="C83" s="191" t="s">
        <v>117</v>
      </c>
      <c r="D83" s="191" t="s">
        <v>279</v>
      </c>
      <c r="E83" s="191" t="s">
        <v>83</v>
      </c>
      <c r="F83" s="167"/>
      <c r="G83" s="168"/>
    </row>
    <row r="84" spans="1:7" ht="14.25" customHeight="1" x14ac:dyDescent="0.15">
      <c r="A84" s="51" t="s">
        <v>383</v>
      </c>
      <c r="B84" s="192"/>
      <c r="C84" s="192"/>
      <c r="D84" s="192">
        <v>5</v>
      </c>
      <c r="E84" s="193">
        <f>B84*C84/D84</f>
        <v>0</v>
      </c>
      <c r="F84" s="167"/>
      <c r="G84" s="168"/>
    </row>
    <row r="85" spans="1:7" ht="14.25" customHeight="1" x14ac:dyDescent="0.15">
      <c r="A85" s="51" t="s">
        <v>231</v>
      </c>
      <c r="B85" s="192"/>
      <c r="C85" s="192"/>
      <c r="D85" s="192">
        <v>5</v>
      </c>
      <c r="E85" s="193">
        <f>B85*C85/D85</f>
        <v>0</v>
      </c>
      <c r="F85" s="167"/>
      <c r="G85" s="168"/>
    </row>
    <row r="86" spans="1:7" ht="14.25" customHeight="1" x14ac:dyDescent="0.15">
      <c r="A86" s="51" t="s">
        <v>233</v>
      </c>
      <c r="B86" s="192"/>
      <c r="C86" s="192"/>
      <c r="D86" s="192">
        <v>5</v>
      </c>
      <c r="E86" s="193">
        <f>B86*C86/D86</f>
        <v>0</v>
      </c>
      <c r="F86" s="167"/>
      <c r="G86" s="168"/>
    </row>
    <row r="87" spans="1:7" ht="14.25" customHeight="1" x14ac:dyDescent="0.15">
      <c r="A87" s="163"/>
      <c r="D87" s="194" t="s">
        <v>73</v>
      </c>
      <c r="E87" s="195">
        <f>SUM(E84:E86)</f>
        <v>0</v>
      </c>
      <c r="F87" s="167"/>
      <c r="G87" s="168"/>
    </row>
    <row r="88" spans="1:7" ht="14.25" customHeight="1" x14ac:dyDescent="0.15">
      <c r="A88" s="163"/>
      <c r="D88" s="167"/>
      <c r="E88" s="196"/>
      <c r="F88" s="167"/>
      <c r="G88" s="168"/>
    </row>
    <row r="89" spans="1:7" ht="14.25" customHeight="1" x14ac:dyDescent="0.15">
      <c r="A89" s="163"/>
      <c r="D89" s="167"/>
      <c r="E89" s="196"/>
      <c r="F89" s="167"/>
      <c r="G89" s="168"/>
    </row>
    <row r="90" spans="1:7" ht="14.25" customHeight="1" x14ac:dyDescent="0.15">
      <c r="A90" s="132" t="s">
        <v>116</v>
      </c>
      <c r="E90" s="196"/>
      <c r="F90" s="167"/>
      <c r="G90" s="168"/>
    </row>
    <row r="91" spans="1:7" ht="14.25" customHeight="1" x14ac:dyDescent="0.15">
      <c r="A91" s="355" t="s">
        <v>90</v>
      </c>
      <c r="B91" s="187" t="s">
        <v>243</v>
      </c>
      <c r="C91" s="359" t="s">
        <v>256</v>
      </c>
      <c r="D91" s="161" t="s">
        <v>101</v>
      </c>
      <c r="E91" s="196"/>
      <c r="F91" s="167"/>
      <c r="G91" s="168"/>
    </row>
    <row r="92" spans="1:7" ht="14.25" customHeight="1" x14ac:dyDescent="0.15">
      <c r="A92" s="355"/>
      <c r="B92" s="161" t="s">
        <v>246</v>
      </c>
      <c r="C92" s="360"/>
      <c r="D92" s="161" t="s">
        <v>83</v>
      </c>
      <c r="E92" s="196"/>
      <c r="F92" s="167"/>
      <c r="G92" s="168"/>
    </row>
    <row r="93" spans="1:7" ht="14.25" customHeight="1" x14ac:dyDescent="0.15">
      <c r="A93" s="174" t="s">
        <v>281</v>
      </c>
      <c r="B93" s="134"/>
      <c r="C93" s="134"/>
      <c r="D93" s="149">
        <f>B93*C93</f>
        <v>0</v>
      </c>
      <c r="E93" s="196"/>
      <c r="F93" s="167"/>
      <c r="G93" s="168"/>
    </row>
    <row r="94" spans="1:7" ht="14.25" customHeight="1" x14ac:dyDescent="0.15">
      <c r="A94" s="151" t="s">
        <v>282</v>
      </c>
      <c r="B94" s="170"/>
      <c r="C94" s="170"/>
      <c r="D94" s="149">
        <f>B94*C94</f>
        <v>0</v>
      </c>
      <c r="E94" s="196"/>
      <c r="F94" s="167"/>
      <c r="G94" s="168"/>
    </row>
    <row r="95" spans="1:7" ht="14.25" customHeight="1" x14ac:dyDescent="0.15">
      <c r="A95" s="151" t="s">
        <v>72</v>
      </c>
      <c r="B95" s="170"/>
      <c r="C95" s="170"/>
      <c r="D95" s="149">
        <f>B95*C95</f>
        <v>0</v>
      </c>
      <c r="E95" s="196"/>
      <c r="F95" s="167"/>
      <c r="G95" s="168"/>
    </row>
    <row r="96" spans="1:7" ht="14.25" customHeight="1" x14ac:dyDescent="0.15">
      <c r="B96" s="176"/>
      <c r="C96" s="172" t="s">
        <v>73</v>
      </c>
      <c r="D96" s="155">
        <f>SUM(D93:D95)</f>
        <v>0</v>
      </c>
      <c r="E96" s="196"/>
      <c r="F96" s="167"/>
      <c r="G96" s="168"/>
    </row>
    <row r="97" spans="1:7" ht="14.25" customHeight="1" x14ac:dyDescent="0.15">
      <c r="A97" s="163"/>
      <c r="D97" s="167"/>
      <c r="E97" s="196"/>
      <c r="F97" s="167"/>
      <c r="G97" s="168"/>
    </row>
    <row r="98" spans="1:7" ht="14.25" customHeight="1" x14ac:dyDescent="0.15">
      <c r="A98" s="163"/>
      <c r="D98" s="167"/>
      <c r="E98" s="196"/>
      <c r="F98" s="167"/>
      <c r="G98" s="168"/>
    </row>
    <row r="99" spans="1:7" x14ac:dyDescent="0.15">
      <c r="A99" s="132" t="s">
        <v>283</v>
      </c>
    </row>
    <row r="100" spans="1:7" x14ac:dyDescent="0.15">
      <c r="A100" s="355" t="s">
        <v>90</v>
      </c>
      <c r="B100" s="143" t="s">
        <v>243</v>
      </c>
      <c r="C100" s="359" t="s">
        <v>256</v>
      </c>
      <c r="D100" s="161" t="s">
        <v>101</v>
      </c>
    </row>
    <row r="101" spans="1:7" x14ac:dyDescent="0.15">
      <c r="A101" s="355"/>
      <c r="B101" s="161" t="s">
        <v>246</v>
      </c>
      <c r="C101" s="360"/>
      <c r="D101" s="161" t="s">
        <v>83</v>
      </c>
    </row>
    <row r="102" spans="1:7" ht="15.75" customHeight="1" x14ac:dyDescent="0.15">
      <c r="A102" s="197" t="s">
        <v>284</v>
      </c>
      <c r="B102" s="134"/>
      <c r="C102" s="134"/>
      <c r="D102" s="149">
        <f t="shared" ref="D102:D109" si="3">B102*C102</f>
        <v>0</v>
      </c>
    </row>
    <row r="103" spans="1:7" ht="15.75" customHeight="1" x14ac:dyDescent="0.15">
      <c r="A103" s="197" t="s">
        <v>285</v>
      </c>
      <c r="B103" s="170"/>
      <c r="C103" s="170"/>
      <c r="D103" s="149">
        <f t="shared" si="3"/>
        <v>0</v>
      </c>
    </row>
    <row r="104" spans="1:7" ht="15.75" customHeight="1" x14ac:dyDescent="0.15">
      <c r="A104" s="197" t="s">
        <v>286</v>
      </c>
      <c r="B104" s="170"/>
      <c r="C104" s="170"/>
      <c r="D104" s="149">
        <f t="shared" si="3"/>
        <v>0</v>
      </c>
    </row>
    <row r="105" spans="1:7" ht="15.75" customHeight="1" x14ac:dyDescent="0.15">
      <c r="A105" s="197" t="s">
        <v>287</v>
      </c>
      <c r="B105" s="170"/>
      <c r="C105" s="170"/>
      <c r="D105" s="149">
        <f t="shared" si="3"/>
        <v>0</v>
      </c>
    </row>
    <row r="106" spans="1:7" ht="15.75" customHeight="1" x14ac:dyDescent="0.15">
      <c r="A106" s="197" t="s">
        <v>288</v>
      </c>
      <c r="B106" s="170"/>
      <c r="C106" s="170"/>
      <c r="D106" s="149">
        <f t="shared" si="3"/>
        <v>0</v>
      </c>
    </row>
    <row r="107" spans="1:7" ht="15.75" customHeight="1" x14ac:dyDescent="0.15">
      <c r="A107" s="151" t="s">
        <v>289</v>
      </c>
      <c r="B107" s="170"/>
      <c r="C107" s="170"/>
      <c r="D107" s="149">
        <f t="shared" si="3"/>
        <v>0</v>
      </c>
    </row>
    <row r="108" spans="1:7" ht="15.75" customHeight="1" x14ac:dyDescent="0.15">
      <c r="A108" s="151" t="s">
        <v>290</v>
      </c>
      <c r="B108" s="170"/>
      <c r="C108" s="170"/>
      <c r="D108" s="149">
        <f t="shared" si="3"/>
        <v>0</v>
      </c>
    </row>
    <row r="109" spans="1:7" ht="15.75" customHeight="1" x14ac:dyDescent="0.15">
      <c r="A109" s="151" t="s">
        <v>291</v>
      </c>
      <c r="B109" s="170"/>
      <c r="C109" s="170"/>
      <c r="D109" s="149">
        <f t="shared" si="3"/>
        <v>0</v>
      </c>
    </row>
    <row r="110" spans="1:7" ht="15.75" customHeight="1" x14ac:dyDescent="0.15">
      <c r="A110" s="151" t="s">
        <v>293</v>
      </c>
      <c r="B110" s="170"/>
      <c r="C110" s="170"/>
      <c r="D110" s="149">
        <f>B110*C110</f>
        <v>0</v>
      </c>
    </row>
    <row r="111" spans="1:7" ht="15.75" customHeight="1" x14ac:dyDescent="0.15">
      <c r="A111" s="151" t="s">
        <v>294</v>
      </c>
      <c r="B111" s="170"/>
      <c r="C111" s="170"/>
      <c r="D111" s="149">
        <f>B111*C111</f>
        <v>0</v>
      </c>
    </row>
    <row r="112" spans="1:7" ht="15.75" customHeight="1" x14ac:dyDescent="0.15">
      <c r="A112" s="151" t="s">
        <v>233</v>
      </c>
      <c r="B112" s="170"/>
      <c r="C112" s="170"/>
      <c r="D112" s="149">
        <f>B112*C112</f>
        <v>0</v>
      </c>
    </row>
    <row r="113" spans="1:10" x14ac:dyDescent="0.15">
      <c r="B113" s="176"/>
      <c r="C113" s="172" t="s">
        <v>73</v>
      </c>
      <c r="D113" s="155">
        <f>SUM(D102:D112)</f>
        <v>0</v>
      </c>
    </row>
    <row r="114" spans="1:10" ht="14.25" customHeight="1" x14ac:dyDescent="0.15">
      <c r="A114" s="163"/>
      <c r="D114" s="167"/>
      <c r="E114" s="196"/>
      <c r="F114" s="167"/>
      <c r="G114" s="168"/>
    </row>
    <row r="115" spans="1:10" ht="14.25" customHeight="1" x14ac:dyDescent="0.15">
      <c r="A115" s="163"/>
      <c r="D115" s="167"/>
      <c r="E115" s="196"/>
      <c r="F115" s="167"/>
      <c r="G115" s="168"/>
    </row>
    <row r="116" spans="1:10" ht="14.25" customHeight="1" x14ac:dyDescent="0.15">
      <c r="A116" s="132" t="s">
        <v>135</v>
      </c>
      <c r="F116" s="167"/>
      <c r="G116" s="168"/>
    </row>
    <row r="117" spans="1:10" ht="25.5" customHeight="1" x14ac:dyDescent="0.15">
      <c r="A117" s="355" t="s">
        <v>90</v>
      </c>
      <c r="B117" s="365" t="s">
        <v>295</v>
      </c>
      <c r="C117" s="199" t="s">
        <v>184</v>
      </c>
      <c r="D117" s="200" t="s">
        <v>277</v>
      </c>
      <c r="E117" s="160" t="s">
        <v>101</v>
      </c>
      <c r="F117" s="167"/>
      <c r="G117" s="168"/>
    </row>
    <row r="118" spans="1:10" ht="14.25" customHeight="1" x14ac:dyDescent="0.15">
      <c r="A118" s="355"/>
      <c r="B118" s="366"/>
      <c r="C118" s="199" t="s">
        <v>296</v>
      </c>
      <c r="D118" s="201" t="s">
        <v>297</v>
      </c>
      <c r="E118" s="160" t="s">
        <v>83</v>
      </c>
      <c r="F118" s="167"/>
      <c r="G118" s="168"/>
    </row>
    <row r="119" spans="1:10" ht="14.25" customHeight="1" x14ac:dyDescent="0.15">
      <c r="A119" s="310" t="s">
        <v>384</v>
      </c>
      <c r="B119" s="311"/>
      <c r="C119" s="312"/>
      <c r="D119" s="313" t="s">
        <v>301</v>
      </c>
      <c r="E119" s="149">
        <f>B119*C119</f>
        <v>0</v>
      </c>
      <c r="F119" s="167"/>
      <c r="G119" s="168"/>
    </row>
    <row r="120" spans="1:10" ht="14.25" customHeight="1" x14ac:dyDescent="0.15">
      <c r="A120" s="151" t="s">
        <v>385</v>
      </c>
      <c r="B120" s="147"/>
      <c r="C120" s="170"/>
      <c r="D120" s="134">
        <f>5*12</f>
        <v>60</v>
      </c>
      <c r="E120" s="149">
        <f>B120*C120/D120</f>
        <v>0</v>
      </c>
      <c r="F120" s="167"/>
      <c r="G120" s="168"/>
      <c r="J120" s="314"/>
    </row>
    <row r="121" spans="1:10" ht="14.25" customHeight="1" x14ac:dyDescent="0.15">
      <c r="A121" s="151" t="s">
        <v>298</v>
      </c>
      <c r="B121" s="147"/>
      <c r="C121" s="170"/>
      <c r="D121" s="134">
        <f t="shared" ref="D121:D124" si="4">5*12</f>
        <v>60</v>
      </c>
      <c r="E121" s="149">
        <f t="shared" ref="E121:E124" si="5">B121*C121/D121</f>
        <v>0</v>
      </c>
      <c r="F121" s="167"/>
      <c r="G121" s="168"/>
    </row>
    <row r="122" spans="1:10" ht="14.25" customHeight="1" x14ac:dyDescent="0.15">
      <c r="A122" s="198" t="s">
        <v>299</v>
      </c>
      <c r="B122" s="202"/>
      <c r="C122" s="170"/>
      <c r="D122" s="134">
        <f t="shared" si="4"/>
        <v>60</v>
      </c>
      <c r="E122" s="149">
        <f t="shared" si="5"/>
        <v>0</v>
      </c>
      <c r="F122" s="167"/>
      <c r="G122" s="168"/>
    </row>
    <row r="123" spans="1:10" ht="14.25" customHeight="1" x14ac:dyDescent="0.15">
      <c r="A123" s="151" t="s">
        <v>300</v>
      </c>
      <c r="B123" s="202"/>
      <c r="C123" s="315"/>
      <c r="D123" s="134" t="s">
        <v>301</v>
      </c>
      <c r="E123" s="149">
        <f>B123*C123</f>
        <v>0</v>
      </c>
      <c r="F123" s="167"/>
      <c r="G123" s="168"/>
    </row>
    <row r="124" spans="1:10" ht="14.25" customHeight="1" x14ac:dyDescent="0.15">
      <c r="A124" s="151" t="s">
        <v>72</v>
      </c>
      <c r="B124" s="202"/>
      <c r="C124" s="170"/>
      <c r="D124" s="134">
        <f t="shared" si="4"/>
        <v>60</v>
      </c>
      <c r="E124" s="149">
        <f t="shared" si="5"/>
        <v>0</v>
      </c>
      <c r="F124" s="167"/>
      <c r="G124" s="168"/>
    </row>
    <row r="125" spans="1:10" ht="14.25" customHeight="1" x14ac:dyDescent="0.15">
      <c r="B125" s="176"/>
      <c r="C125" s="176"/>
      <c r="D125" s="172" t="s">
        <v>73</v>
      </c>
      <c r="E125" s="155">
        <f>SUM(E119:E124)</f>
        <v>0</v>
      </c>
      <c r="F125" s="167"/>
      <c r="G125" s="168"/>
    </row>
    <row r="126" spans="1:10" ht="14.25" customHeight="1" x14ac:dyDescent="0.15">
      <c r="A126" s="163"/>
      <c r="D126" s="167"/>
      <c r="E126" s="196"/>
      <c r="F126" s="167"/>
      <c r="G126" s="168"/>
    </row>
    <row r="127" spans="1:10" ht="14.25" customHeight="1" x14ac:dyDescent="0.15">
      <c r="A127" s="163"/>
      <c r="D127" s="167"/>
      <c r="E127" s="196"/>
      <c r="F127" s="167"/>
      <c r="G127" s="168"/>
    </row>
    <row r="128" spans="1:10" ht="14.25" customHeight="1" x14ac:dyDescent="0.15">
      <c r="A128" s="204" t="s">
        <v>138</v>
      </c>
      <c r="B128" s="205"/>
      <c r="C128" s="205"/>
      <c r="D128" s="206"/>
      <c r="E128" s="207"/>
      <c r="F128" s="208">
        <f>C154+D163+D169</f>
        <v>0</v>
      </c>
      <c r="G128" s="168"/>
    </row>
    <row r="129" spans="1:8" ht="14.25" customHeight="1" x14ac:dyDescent="0.15">
      <c r="A129" s="163"/>
      <c r="D129" s="167"/>
      <c r="E129" s="196"/>
      <c r="F129" s="167"/>
      <c r="G129" s="168"/>
    </row>
    <row r="130" spans="1:8" ht="14.25" customHeight="1" x14ac:dyDescent="0.15">
      <c r="A130" s="355" t="s">
        <v>304</v>
      </c>
      <c r="B130" s="365" t="s">
        <v>140</v>
      </c>
      <c r="C130" s="367" t="s">
        <v>141</v>
      </c>
      <c r="D130" s="201" t="s">
        <v>176</v>
      </c>
      <c r="E130" s="365" t="s">
        <v>305</v>
      </c>
      <c r="F130" s="209" t="s">
        <v>101</v>
      </c>
      <c r="G130" s="167"/>
      <c r="H130" s="168"/>
    </row>
    <row r="131" spans="1:8" ht="14.25" customHeight="1" x14ac:dyDescent="0.15">
      <c r="A131" s="355"/>
      <c r="B131" s="366"/>
      <c r="C131" s="368"/>
      <c r="D131" s="201" t="s">
        <v>306</v>
      </c>
      <c r="E131" s="366"/>
      <c r="F131" s="209" t="s">
        <v>117</v>
      </c>
      <c r="G131" s="167"/>
      <c r="H131" s="168"/>
    </row>
    <row r="132" spans="1:8" ht="14.25" customHeight="1" x14ac:dyDescent="0.15">
      <c r="A132" s="210" t="s">
        <v>307</v>
      </c>
      <c r="B132" s="211"/>
      <c r="C132" s="212"/>
      <c r="D132" s="134"/>
      <c r="E132" s="213">
        <v>12</v>
      </c>
      <c r="F132" s="214">
        <f t="shared" ref="F132:F145" si="6">B132*C132*D132*E132</f>
        <v>0</v>
      </c>
      <c r="G132" s="167"/>
      <c r="H132" s="168"/>
    </row>
    <row r="133" spans="1:8" ht="14.25" customHeight="1" x14ac:dyDescent="0.15">
      <c r="A133" s="210" t="s">
        <v>308</v>
      </c>
      <c r="B133" s="211"/>
      <c r="C133" s="212"/>
      <c r="D133" s="134"/>
      <c r="E133" s="213">
        <v>12</v>
      </c>
      <c r="F133" s="214">
        <f t="shared" si="6"/>
        <v>0</v>
      </c>
      <c r="G133" s="167"/>
      <c r="H133" s="168"/>
    </row>
    <row r="134" spans="1:8" ht="14.25" customHeight="1" x14ac:dyDescent="0.15">
      <c r="A134" s="210" t="s">
        <v>309</v>
      </c>
      <c r="B134" s="211"/>
      <c r="C134" s="212"/>
      <c r="D134" s="134"/>
      <c r="E134" s="213">
        <v>12</v>
      </c>
      <c r="F134" s="214">
        <f t="shared" si="6"/>
        <v>0</v>
      </c>
      <c r="G134" s="167"/>
      <c r="H134" s="168"/>
    </row>
    <row r="135" spans="1:8" ht="14.25" customHeight="1" x14ac:dyDescent="0.15">
      <c r="A135" s="210" t="s">
        <v>146</v>
      </c>
      <c r="B135" s="211"/>
      <c r="C135" s="212"/>
      <c r="D135" s="134"/>
      <c r="E135" s="213">
        <v>12</v>
      </c>
      <c r="F135" s="214">
        <f t="shared" si="6"/>
        <v>0</v>
      </c>
      <c r="G135" s="167"/>
      <c r="H135" s="168"/>
    </row>
    <row r="136" spans="1:8" ht="14.25" customHeight="1" x14ac:dyDescent="0.15">
      <c r="A136" s="210" t="s">
        <v>310</v>
      </c>
      <c r="B136" s="211"/>
      <c r="C136" s="212"/>
      <c r="D136" s="134"/>
      <c r="E136" s="213">
        <v>12</v>
      </c>
      <c r="F136" s="214">
        <f t="shared" si="6"/>
        <v>0</v>
      </c>
      <c r="G136" s="167"/>
      <c r="H136" s="168"/>
    </row>
    <row r="137" spans="1:8" ht="14.25" customHeight="1" x14ac:dyDescent="0.15">
      <c r="A137" s="210" t="s">
        <v>311</v>
      </c>
      <c r="B137" s="211"/>
      <c r="C137" s="212"/>
      <c r="D137" s="134"/>
      <c r="E137" s="213">
        <v>12</v>
      </c>
      <c r="F137" s="214">
        <f t="shared" si="6"/>
        <v>0</v>
      </c>
      <c r="G137" s="167"/>
      <c r="H137" s="168"/>
    </row>
    <row r="138" spans="1:8" ht="14.25" customHeight="1" x14ac:dyDescent="0.15">
      <c r="A138" s="210" t="s">
        <v>312</v>
      </c>
      <c r="B138" s="211"/>
      <c r="C138" s="212"/>
      <c r="D138" s="134"/>
      <c r="E138" s="213">
        <v>12</v>
      </c>
      <c r="F138" s="214">
        <f t="shared" si="6"/>
        <v>0</v>
      </c>
      <c r="G138" s="167"/>
      <c r="H138" s="168"/>
    </row>
    <row r="139" spans="1:8" ht="14.25" customHeight="1" x14ac:dyDescent="0.15">
      <c r="A139" s="210" t="s">
        <v>313</v>
      </c>
      <c r="B139" s="211"/>
      <c r="C139" s="212"/>
      <c r="D139" s="134"/>
      <c r="E139" s="213">
        <v>12</v>
      </c>
      <c r="F139" s="214">
        <f t="shared" si="6"/>
        <v>0</v>
      </c>
      <c r="G139" s="167"/>
      <c r="H139" s="168"/>
    </row>
    <row r="140" spans="1:8" ht="14.25" customHeight="1" x14ac:dyDescent="0.15">
      <c r="A140" s="210" t="s">
        <v>314</v>
      </c>
      <c r="B140" s="211"/>
      <c r="C140" s="212"/>
      <c r="D140" s="134"/>
      <c r="E140" s="213">
        <v>12</v>
      </c>
      <c r="F140" s="214">
        <f t="shared" si="6"/>
        <v>0</v>
      </c>
      <c r="G140" s="167"/>
      <c r="H140" s="168"/>
    </row>
    <row r="141" spans="1:8" ht="14.25" customHeight="1" x14ac:dyDescent="0.15">
      <c r="A141" s="210" t="s">
        <v>150</v>
      </c>
      <c r="B141" s="211"/>
      <c r="C141" s="212"/>
      <c r="D141" s="134"/>
      <c r="E141" s="213">
        <v>12</v>
      </c>
      <c r="F141" s="214">
        <f t="shared" si="6"/>
        <v>0</v>
      </c>
      <c r="G141" s="167"/>
      <c r="H141" s="168"/>
    </row>
    <row r="142" spans="1:8" ht="14.25" customHeight="1" x14ac:dyDescent="0.15">
      <c r="A142" s="210" t="s">
        <v>151</v>
      </c>
      <c r="B142" s="211"/>
      <c r="C142" s="212"/>
      <c r="D142" s="134"/>
      <c r="E142" s="213">
        <v>12</v>
      </c>
      <c r="F142" s="214">
        <f t="shared" si="6"/>
        <v>0</v>
      </c>
      <c r="G142" s="167"/>
      <c r="H142" s="168"/>
    </row>
    <row r="143" spans="1:8" ht="14.25" customHeight="1" x14ac:dyDescent="0.15">
      <c r="A143" s="210" t="s">
        <v>315</v>
      </c>
      <c r="B143" s="211"/>
      <c r="C143" s="212"/>
      <c r="D143" s="134"/>
      <c r="E143" s="213">
        <v>12</v>
      </c>
      <c r="F143" s="214">
        <f t="shared" si="6"/>
        <v>0</v>
      </c>
      <c r="G143" s="167"/>
      <c r="H143" s="168"/>
    </row>
    <row r="144" spans="1:8" ht="14.25" customHeight="1" x14ac:dyDescent="0.15">
      <c r="A144" s="210" t="s">
        <v>316</v>
      </c>
      <c r="B144" s="211"/>
      <c r="C144" s="212"/>
      <c r="D144" s="134"/>
      <c r="E144" s="213">
        <v>12</v>
      </c>
      <c r="F144" s="214">
        <f t="shared" si="6"/>
        <v>0</v>
      </c>
      <c r="G144" s="167"/>
      <c r="H144" s="168"/>
    </row>
    <row r="145" spans="1:8" s="137" customFormat="1" ht="24.75" customHeight="1" x14ac:dyDescent="0.15">
      <c r="A145" s="51" t="s">
        <v>317</v>
      </c>
      <c r="B145" s="215"/>
      <c r="C145" s="216"/>
      <c r="D145" s="145"/>
      <c r="E145" s="217">
        <v>12</v>
      </c>
      <c r="F145" s="214">
        <f t="shared" si="6"/>
        <v>0</v>
      </c>
      <c r="G145" s="218"/>
      <c r="H145" s="219"/>
    </row>
    <row r="146" spans="1:8" ht="14.25" customHeight="1" x14ac:dyDescent="0.15">
      <c r="A146" s="203"/>
      <c r="B146" s="220"/>
      <c r="C146" s="221"/>
      <c r="D146" s="222"/>
      <c r="E146" s="172" t="s">
        <v>73</v>
      </c>
      <c r="F146" s="223">
        <f>SUM(F132:F145)</f>
        <v>0</v>
      </c>
      <c r="G146" s="167"/>
      <c r="H146" s="168"/>
    </row>
    <row r="147" spans="1:8" s="224" customFormat="1" ht="14.25" customHeight="1" x14ac:dyDescent="0.15">
      <c r="A147" s="224" t="s">
        <v>318</v>
      </c>
      <c r="B147" s="225"/>
      <c r="C147" s="226"/>
      <c r="D147" s="227"/>
      <c r="E147" s="227"/>
      <c r="F147" s="203"/>
      <c r="G147" s="228"/>
      <c r="H147" s="227"/>
    </row>
    <row r="148" spans="1:8" ht="14.25" customHeight="1" x14ac:dyDescent="0.15">
      <c r="A148" s="203"/>
      <c r="D148" s="167"/>
      <c r="E148" s="196"/>
      <c r="F148" s="167"/>
      <c r="G148" s="168"/>
    </row>
    <row r="149" spans="1:8" ht="14.25" customHeight="1" x14ac:dyDescent="0.15">
      <c r="A149" s="51"/>
      <c r="B149" s="234" t="s">
        <v>207</v>
      </c>
      <c r="C149" s="234" t="s">
        <v>101</v>
      </c>
      <c r="D149" s="167"/>
      <c r="E149" s="196"/>
      <c r="F149" s="167"/>
      <c r="G149" s="168"/>
    </row>
    <row r="150" spans="1:8" ht="14.25" customHeight="1" x14ac:dyDescent="0.15">
      <c r="A150" s="51"/>
      <c r="B150" s="234" t="s">
        <v>319</v>
      </c>
      <c r="C150" s="234" t="s">
        <v>117</v>
      </c>
      <c r="D150" s="167"/>
      <c r="E150" s="196"/>
      <c r="F150" s="167"/>
      <c r="G150" s="168"/>
    </row>
    <row r="151" spans="1:8" ht="14.25" customHeight="1" x14ac:dyDescent="0.15">
      <c r="A151" s="230" t="s">
        <v>320</v>
      </c>
      <c r="B151" s="231" t="s">
        <v>301</v>
      </c>
      <c r="C151" s="232">
        <f>F146</f>
        <v>0</v>
      </c>
      <c r="D151" s="167"/>
      <c r="E151" s="196"/>
      <c r="F151" s="167"/>
      <c r="G151" s="168"/>
    </row>
    <row r="152" spans="1:8" ht="14.25" customHeight="1" x14ac:dyDescent="0.15">
      <c r="A152" s="230" t="s">
        <v>177</v>
      </c>
      <c r="B152" s="233">
        <v>2.25</v>
      </c>
      <c r="C152" s="232">
        <f t="shared" ref="C152" si="7">(B152/100)*$C$151</f>
        <v>0</v>
      </c>
      <c r="D152" s="167"/>
      <c r="E152" s="196"/>
      <c r="F152" s="167"/>
      <c r="G152" s="168"/>
    </row>
    <row r="153" spans="1:8" ht="14.25" customHeight="1" x14ac:dyDescent="0.15">
      <c r="A153" s="230" t="s">
        <v>321</v>
      </c>
      <c r="B153" s="234" t="s">
        <v>301</v>
      </c>
      <c r="C153" s="235">
        <f>D163</f>
        <v>0</v>
      </c>
      <c r="D153" s="167"/>
      <c r="E153" s="196"/>
      <c r="F153" s="167"/>
      <c r="G153" s="168"/>
    </row>
    <row r="154" spans="1:8" ht="14.25" customHeight="1" x14ac:dyDescent="0.15">
      <c r="A154" s="186"/>
      <c r="B154" s="236" t="s">
        <v>73</v>
      </c>
      <c r="C154" s="237">
        <f>SUM(C151:C153)</f>
        <v>0</v>
      </c>
      <c r="D154" s="167"/>
      <c r="E154" s="196"/>
      <c r="F154" s="167"/>
      <c r="G154" s="168"/>
    </row>
    <row r="155" spans="1:8" ht="14.25" customHeight="1" x14ac:dyDescent="0.15">
      <c r="A155" s="163"/>
      <c r="D155" s="167"/>
      <c r="E155" s="196"/>
      <c r="F155" s="167"/>
      <c r="G155" s="168"/>
    </row>
    <row r="156" spans="1:8" ht="14.25" customHeight="1" x14ac:dyDescent="0.15">
      <c r="A156" s="362" t="s">
        <v>90</v>
      </c>
      <c r="B156" s="362" t="s">
        <v>322</v>
      </c>
      <c r="C156" s="169" t="s">
        <v>220</v>
      </c>
      <c r="D156" s="169" t="s">
        <v>245</v>
      </c>
      <c r="E156" s="196"/>
      <c r="F156" s="167"/>
      <c r="G156" s="168"/>
    </row>
    <row r="157" spans="1:8" ht="14.25" customHeight="1" x14ac:dyDescent="0.15">
      <c r="A157" s="363"/>
      <c r="B157" s="363"/>
      <c r="C157" s="169" t="s">
        <v>117</v>
      </c>
      <c r="D157" s="169" t="s">
        <v>83</v>
      </c>
      <c r="E157" s="196"/>
      <c r="F157" s="167"/>
      <c r="G157" s="168"/>
    </row>
    <row r="158" spans="1:8" ht="14.25" customHeight="1" x14ac:dyDescent="0.15">
      <c r="A158" s="151" t="s">
        <v>180</v>
      </c>
      <c r="B158" s="238"/>
      <c r="C158" s="239"/>
      <c r="D158" s="235">
        <f>B158*C158</f>
        <v>0</v>
      </c>
      <c r="E158" s="196"/>
      <c r="F158" s="167"/>
      <c r="G158" s="168"/>
    </row>
    <row r="159" spans="1:8" ht="14.25" customHeight="1" x14ac:dyDescent="0.15">
      <c r="A159" s="151" t="s">
        <v>323</v>
      </c>
      <c r="B159" s="238"/>
      <c r="C159" s="239"/>
      <c r="D159" s="235">
        <f>B159*C159</f>
        <v>0</v>
      </c>
      <c r="E159" s="196"/>
      <c r="F159" s="167"/>
      <c r="G159" s="168"/>
    </row>
    <row r="160" spans="1:8" ht="14.25" customHeight="1" x14ac:dyDescent="0.15">
      <c r="A160" s="151" t="s">
        <v>324</v>
      </c>
      <c r="B160" s="238"/>
      <c r="C160" s="239"/>
      <c r="D160" s="235">
        <f>B160*C160</f>
        <v>0</v>
      </c>
      <c r="E160" s="196"/>
      <c r="F160" s="167"/>
      <c r="G160" s="168"/>
    </row>
    <row r="161" spans="1:7" ht="14.25" customHeight="1" x14ac:dyDescent="0.15">
      <c r="A161" s="151" t="s">
        <v>325</v>
      </c>
      <c r="B161" s="238"/>
      <c r="C161" s="239"/>
      <c r="D161" s="235">
        <f>B161*C161</f>
        <v>0</v>
      </c>
      <c r="E161" s="196"/>
      <c r="F161" s="167"/>
      <c r="G161" s="168"/>
    </row>
    <row r="162" spans="1:7" ht="14.25" customHeight="1" x14ac:dyDescent="0.15">
      <c r="A162" s="151" t="s">
        <v>72</v>
      </c>
      <c r="B162" s="238"/>
      <c r="C162" s="239"/>
      <c r="D162" s="235">
        <f>B162*C162</f>
        <v>0</v>
      </c>
      <c r="E162" s="196"/>
      <c r="F162" s="167"/>
      <c r="G162" s="168"/>
    </row>
    <row r="163" spans="1:7" ht="14.25" customHeight="1" x14ac:dyDescent="0.15">
      <c r="B163" s="240"/>
      <c r="C163" s="241" t="s">
        <v>73</v>
      </c>
      <c r="D163" s="237">
        <f>SUM(D158:D162)</f>
        <v>0</v>
      </c>
      <c r="E163" s="196"/>
      <c r="F163" s="167"/>
      <c r="G163" s="168"/>
    </row>
    <row r="164" spans="1:7" ht="14.25" customHeight="1" x14ac:dyDescent="0.15">
      <c r="A164" s="163"/>
      <c r="D164" s="167"/>
      <c r="E164" s="196"/>
      <c r="F164" s="167"/>
      <c r="G164" s="168"/>
    </row>
    <row r="165" spans="1:7" ht="14.25" customHeight="1" x14ac:dyDescent="0.15">
      <c r="A165" s="163"/>
      <c r="D165" s="167"/>
      <c r="E165" s="196"/>
      <c r="F165" s="167"/>
      <c r="G165" s="168"/>
    </row>
    <row r="166" spans="1:7" ht="14.25" customHeight="1" x14ac:dyDescent="0.15">
      <c r="A166" s="186" t="s">
        <v>326</v>
      </c>
      <c r="D166" s="167"/>
      <c r="E166" s="196"/>
      <c r="F166" s="167"/>
      <c r="G166" s="168"/>
    </row>
    <row r="167" spans="1:7" ht="14.25" customHeight="1" x14ac:dyDescent="0.15">
      <c r="A167" s="362" t="s">
        <v>90</v>
      </c>
      <c r="B167" s="362" t="s">
        <v>140</v>
      </c>
      <c r="C167" s="169" t="s">
        <v>220</v>
      </c>
      <c r="D167" s="169" t="s">
        <v>245</v>
      </c>
      <c r="E167" s="196"/>
      <c r="F167" s="167"/>
      <c r="G167" s="168"/>
    </row>
    <row r="168" spans="1:7" ht="14.25" customHeight="1" x14ac:dyDescent="0.15">
      <c r="A168" s="363"/>
      <c r="B168" s="363"/>
      <c r="C168" s="169" t="s">
        <v>327</v>
      </c>
      <c r="D168" s="169" t="s">
        <v>83</v>
      </c>
      <c r="E168" s="196"/>
      <c r="F168" s="167"/>
      <c r="G168" s="168"/>
    </row>
    <row r="169" spans="1:7" ht="14.25" customHeight="1" x14ac:dyDescent="0.15">
      <c r="A169" s="151" t="s">
        <v>328</v>
      </c>
      <c r="B169" s="152"/>
      <c r="C169" s="152"/>
      <c r="D169" s="242">
        <f>B169*C169</f>
        <v>0</v>
      </c>
      <c r="E169" s="196"/>
      <c r="F169" s="167"/>
      <c r="G169" s="168"/>
    </row>
    <row r="170" spans="1:7" ht="14.25" customHeight="1" x14ac:dyDescent="0.15">
      <c r="A170" s="163"/>
      <c r="D170" s="167"/>
      <c r="E170" s="196"/>
      <c r="F170" s="167"/>
      <c r="G170" s="168"/>
    </row>
    <row r="171" spans="1:7" ht="14.25" customHeight="1" x14ac:dyDescent="0.15">
      <c r="A171" s="163"/>
      <c r="D171" s="167"/>
      <c r="E171" s="196"/>
      <c r="F171" s="167"/>
      <c r="G171" s="168"/>
    </row>
    <row r="172" spans="1:7" ht="14.25" customHeight="1" x14ac:dyDescent="0.15">
      <c r="A172" s="361" t="s">
        <v>329</v>
      </c>
      <c r="B172" s="361"/>
      <c r="C172" s="243">
        <f>C188</f>
        <v>0</v>
      </c>
      <c r="D172" s="167"/>
      <c r="E172" s="196"/>
      <c r="F172" s="167"/>
      <c r="G172" s="168"/>
    </row>
    <row r="173" spans="1:7" ht="14.25" customHeight="1" x14ac:dyDescent="0.15">
      <c r="A173" s="163"/>
      <c r="D173" s="167"/>
      <c r="E173" s="196"/>
      <c r="F173" s="167"/>
      <c r="G173" s="168"/>
    </row>
    <row r="174" spans="1:7" ht="14.25" customHeight="1" x14ac:dyDescent="0.15">
      <c r="A174" s="364" t="s">
        <v>90</v>
      </c>
      <c r="B174" s="169" t="s">
        <v>330</v>
      </c>
      <c r="C174" s="169" t="s">
        <v>101</v>
      </c>
      <c r="D174" s="167"/>
      <c r="E174" s="196"/>
      <c r="F174" s="167"/>
      <c r="G174" s="168"/>
    </row>
    <row r="175" spans="1:7" ht="14.25" customHeight="1" x14ac:dyDescent="0.15">
      <c r="A175" s="364"/>
      <c r="B175" s="169" t="s">
        <v>246</v>
      </c>
      <c r="C175" s="169" t="s">
        <v>83</v>
      </c>
      <c r="D175" s="167"/>
      <c r="E175" s="196"/>
      <c r="F175" s="167"/>
      <c r="G175" s="168"/>
    </row>
    <row r="176" spans="1:7" ht="14.25" customHeight="1" x14ac:dyDescent="0.15">
      <c r="A176" s="197" t="s">
        <v>331</v>
      </c>
      <c r="B176" s="170"/>
      <c r="C176" s="171">
        <f t="shared" ref="C176:C187" si="8">B176*12</f>
        <v>0</v>
      </c>
      <c r="D176" s="167"/>
      <c r="E176" s="196"/>
      <c r="F176" s="167"/>
      <c r="G176" s="168"/>
    </row>
    <row r="177" spans="1:7" ht="14.25" customHeight="1" x14ac:dyDescent="0.15">
      <c r="A177" s="197" t="s">
        <v>332</v>
      </c>
      <c r="B177" s="170"/>
      <c r="C177" s="171">
        <f t="shared" si="8"/>
        <v>0</v>
      </c>
      <c r="D177" s="167"/>
      <c r="E177" s="196"/>
      <c r="F177" s="167"/>
      <c r="G177" s="168"/>
    </row>
    <row r="178" spans="1:7" ht="26" customHeight="1" x14ac:dyDescent="0.15">
      <c r="A178" s="197" t="s">
        <v>333</v>
      </c>
      <c r="B178" s="170"/>
      <c r="C178" s="171">
        <f t="shared" si="8"/>
        <v>0</v>
      </c>
      <c r="D178" s="167"/>
      <c r="E178" s="196"/>
      <c r="F178" s="167"/>
      <c r="G178" s="168"/>
    </row>
    <row r="179" spans="1:7" ht="14.25" customHeight="1" x14ac:dyDescent="0.15">
      <c r="A179" s="197" t="s">
        <v>334</v>
      </c>
      <c r="B179" s="170"/>
      <c r="C179" s="171">
        <f t="shared" si="8"/>
        <v>0</v>
      </c>
      <c r="D179" s="167"/>
      <c r="E179" s="196"/>
      <c r="F179" s="167"/>
      <c r="G179" s="168"/>
    </row>
    <row r="180" spans="1:7" ht="14.25" customHeight="1" x14ac:dyDescent="0.15">
      <c r="A180" s="197" t="s">
        <v>335</v>
      </c>
      <c r="B180" s="170"/>
      <c r="C180" s="171">
        <f t="shared" si="8"/>
        <v>0</v>
      </c>
      <c r="D180" s="167"/>
      <c r="E180" s="196"/>
      <c r="F180" s="167"/>
      <c r="G180" s="168"/>
    </row>
    <row r="181" spans="1:7" ht="14.25" customHeight="1" x14ac:dyDescent="0.15">
      <c r="A181" s="197" t="s">
        <v>336</v>
      </c>
      <c r="B181" s="170"/>
      <c r="C181" s="171">
        <f t="shared" si="8"/>
        <v>0</v>
      </c>
      <c r="D181" s="167"/>
      <c r="E181" s="196"/>
      <c r="F181" s="167"/>
      <c r="G181" s="168"/>
    </row>
    <row r="182" spans="1:7" ht="14.25" customHeight="1" x14ac:dyDescent="0.15">
      <c r="A182" s="197" t="s">
        <v>337</v>
      </c>
      <c r="B182" s="170"/>
      <c r="C182" s="171">
        <f t="shared" si="8"/>
        <v>0</v>
      </c>
      <c r="D182" s="167"/>
      <c r="E182" s="196"/>
      <c r="F182" s="167"/>
      <c r="G182" s="168"/>
    </row>
    <row r="183" spans="1:7" ht="14.25" customHeight="1" x14ac:dyDescent="0.15">
      <c r="A183" s="197" t="s">
        <v>338</v>
      </c>
      <c r="B183" s="170"/>
      <c r="C183" s="171">
        <f t="shared" si="8"/>
        <v>0</v>
      </c>
      <c r="D183" s="167"/>
      <c r="E183" s="196"/>
      <c r="F183" s="167"/>
      <c r="G183" s="168"/>
    </row>
    <row r="184" spans="1:7" ht="14.25" customHeight="1" x14ac:dyDescent="0.15">
      <c r="A184" s="197" t="s">
        <v>339</v>
      </c>
      <c r="B184" s="170"/>
      <c r="C184" s="171">
        <f t="shared" si="8"/>
        <v>0</v>
      </c>
      <c r="D184" s="167"/>
      <c r="E184" s="196"/>
      <c r="F184" s="167"/>
      <c r="G184" s="168"/>
    </row>
    <row r="185" spans="1:7" ht="14.25" customHeight="1" x14ac:dyDescent="0.15">
      <c r="A185" s="197" t="s">
        <v>340</v>
      </c>
      <c r="B185" s="170"/>
      <c r="C185" s="171">
        <f t="shared" si="8"/>
        <v>0</v>
      </c>
      <c r="D185" s="167"/>
      <c r="E185" s="196"/>
      <c r="F185" s="167"/>
      <c r="G185" s="168"/>
    </row>
    <row r="186" spans="1:7" ht="14.25" customHeight="1" x14ac:dyDescent="0.15">
      <c r="A186" s="51" t="s">
        <v>341</v>
      </c>
      <c r="B186" s="170"/>
      <c r="C186" s="171">
        <f t="shared" si="8"/>
        <v>0</v>
      </c>
      <c r="D186" s="167"/>
      <c r="E186" s="196"/>
      <c r="F186" s="167"/>
      <c r="G186" s="168"/>
    </row>
    <row r="187" spans="1:7" ht="14.25" customHeight="1" x14ac:dyDescent="0.15">
      <c r="A187" s="51" t="s">
        <v>342</v>
      </c>
      <c r="B187" s="170"/>
      <c r="C187" s="171">
        <f t="shared" si="8"/>
        <v>0</v>
      </c>
      <c r="D187" s="167"/>
      <c r="E187" s="196"/>
      <c r="F187" s="167"/>
      <c r="G187" s="168"/>
    </row>
    <row r="188" spans="1:7" ht="14.25" customHeight="1" x14ac:dyDescent="0.15">
      <c r="A188" s="163"/>
      <c r="B188" s="172" t="s">
        <v>73</v>
      </c>
      <c r="C188" s="155">
        <f>SUM(C176:C187)</f>
        <v>0</v>
      </c>
      <c r="D188" s="167"/>
      <c r="E188" s="196"/>
      <c r="F188" s="167"/>
      <c r="G188" s="168"/>
    </row>
    <row r="189" spans="1:7" ht="14.25" customHeight="1" x14ac:dyDescent="0.15">
      <c r="A189" s="163"/>
      <c r="D189" s="167"/>
      <c r="E189" s="196"/>
      <c r="F189" s="167"/>
      <c r="G189" s="168"/>
    </row>
    <row r="190" spans="1:7" ht="14.25" customHeight="1" x14ac:dyDescent="0.15">
      <c r="A190" s="163"/>
      <c r="D190" s="167"/>
      <c r="E190" s="196"/>
      <c r="F190" s="167"/>
      <c r="G190" s="168"/>
    </row>
    <row r="191" spans="1:7" ht="14.25" customHeight="1" x14ac:dyDescent="0.15">
      <c r="A191" s="163"/>
      <c r="D191" s="167"/>
      <c r="E191" s="196"/>
      <c r="F191" s="167"/>
      <c r="G191" s="168"/>
    </row>
    <row r="192" spans="1:7" ht="14.25" customHeight="1" x14ac:dyDescent="0.15">
      <c r="A192" s="244" t="s">
        <v>343</v>
      </c>
      <c r="B192" s="205"/>
      <c r="C192" s="205"/>
      <c r="D192" s="130">
        <f>D199</f>
        <v>0</v>
      </c>
      <c r="E192" s="196"/>
      <c r="F192" s="167"/>
      <c r="G192" s="168"/>
    </row>
    <row r="193" spans="1:7" ht="14.25" customHeight="1" x14ac:dyDescent="0.15">
      <c r="A193" s="163"/>
      <c r="D193" s="167"/>
      <c r="E193" s="196"/>
      <c r="F193" s="167"/>
      <c r="G193" s="168"/>
    </row>
    <row r="194" spans="1:7" ht="14.25" customHeight="1" x14ac:dyDescent="0.15">
      <c r="A194" s="357" t="s">
        <v>217</v>
      </c>
      <c r="B194" s="359" t="s">
        <v>59</v>
      </c>
      <c r="C194" s="138" t="s">
        <v>344</v>
      </c>
      <c r="D194" s="138" t="s">
        <v>101</v>
      </c>
      <c r="E194" s="196"/>
      <c r="F194" s="167"/>
      <c r="G194" s="168"/>
    </row>
    <row r="195" spans="1:7" ht="14.25" customHeight="1" x14ac:dyDescent="0.15">
      <c r="A195" s="358"/>
      <c r="B195" s="360"/>
      <c r="C195" s="142" t="s">
        <v>83</v>
      </c>
      <c r="D195" s="143" t="s">
        <v>83</v>
      </c>
      <c r="E195" s="196"/>
      <c r="F195" s="167"/>
      <c r="G195" s="168"/>
    </row>
    <row r="196" spans="1:7" ht="15" customHeight="1" x14ac:dyDescent="0.15">
      <c r="A196" s="51" t="s">
        <v>386</v>
      </c>
      <c r="B196" s="245"/>
      <c r="C196" s="134"/>
      <c r="D196" s="149">
        <f>B196*C196</f>
        <v>0</v>
      </c>
      <c r="E196" s="196"/>
      <c r="F196" s="167"/>
      <c r="G196" s="168"/>
    </row>
    <row r="197" spans="1:7" ht="15" customHeight="1" x14ac:dyDescent="0.15">
      <c r="A197" s="51" t="s">
        <v>231</v>
      </c>
      <c r="B197" s="245"/>
      <c r="C197" s="134"/>
      <c r="D197" s="149">
        <f>B197*C197</f>
        <v>0</v>
      </c>
      <c r="E197" s="196"/>
      <c r="F197" s="167"/>
      <c r="G197" s="168"/>
    </row>
    <row r="198" spans="1:7" ht="15" customHeight="1" x14ac:dyDescent="0.15">
      <c r="A198" s="151" t="s">
        <v>233</v>
      </c>
      <c r="B198" s="246"/>
      <c r="C198" s="152"/>
      <c r="D198" s="149">
        <f>B198*C198</f>
        <v>0</v>
      </c>
      <c r="E198" s="166"/>
      <c r="F198" s="167"/>
      <c r="G198" s="164"/>
    </row>
    <row r="199" spans="1:7" ht="15" customHeight="1" x14ac:dyDescent="0.15">
      <c r="B199" s="153"/>
      <c r="C199" s="172" t="s">
        <v>73</v>
      </c>
      <c r="D199" s="155">
        <f>SUM(D196:D198)</f>
        <v>0</v>
      </c>
      <c r="E199" s="247"/>
      <c r="F199" s="164"/>
      <c r="G199" s="164"/>
    </row>
    <row r="200" spans="1:7" ht="14.25" customHeight="1" x14ac:dyDescent="0.15">
      <c r="E200" s="247"/>
      <c r="F200" s="164"/>
      <c r="G200" s="164"/>
    </row>
    <row r="201" spans="1:7" ht="14.25" customHeight="1" x14ac:dyDescent="0.15">
      <c r="E201" s="247"/>
      <c r="F201" s="164"/>
      <c r="G201" s="164"/>
    </row>
    <row r="202" spans="1:7" ht="14.25" customHeight="1" x14ac:dyDescent="0.15">
      <c r="A202" s="361" t="s">
        <v>413</v>
      </c>
      <c r="B202" s="361"/>
      <c r="C202" s="248"/>
      <c r="D202" s="249">
        <f>D207</f>
        <v>0</v>
      </c>
      <c r="E202" s="247"/>
      <c r="F202" s="164"/>
      <c r="G202" s="164"/>
    </row>
    <row r="203" spans="1:7" ht="14.25" customHeight="1" x14ac:dyDescent="0.15">
      <c r="E203" s="247"/>
      <c r="F203" s="164"/>
      <c r="G203" s="164"/>
    </row>
    <row r="204" spans="1:7" ht="14.25" customHeight="1" x14ac:dyDescent="0.15">
      <c r="A204" s="357" t="s">
        <v>255</v>
      </c>
      <c r="B204" s="138" t="s">
        <v>91</v>
      </c>
      <c r="C204" s="169" t="s">
        <v>220</v>
      </c>
      <c r="D204" s="169" t="s">
        <v>245</v>
      </c>
      <c r="E204" s="247"/>
      <c r="F204" s="164"/>
      <c r="G204" s="164"/>
    </row>
    <row r="205" spans="1:7" ht="14.25" customHeight="1" x14ac:dyDescent="0.15">
      <c r="A205" s="358"/>
      <c r="B205" s="138" t="s">
        <v>347</v>
      </c>
      <c r="C205" s="169" t="s">
        <v>348</v>
      </c>
      <c r="D205" s="169" t="s">
        <v>83</v>
      </c>
      <c r="E205" s="247"/>
      <c r="F205" s="164"/>
      <c r="G205" s="164"/>
    </row>
    <row r="206" spans="1:7" ht="24" customHeight="1" x14ac:dyDescent="0.15">
      <c r="A206" s="250" t="s">
        <v>387</v>
      </c>
      <c r="B206" s="316"/>
      <c r="C206" s="239"/>
      <c r="D206" s="235">
        <f>B206*C206</f>
        <v>0</v>
      </c>
      <c r="E206" s="247"/>
      <c r="F206" s="164"/>
      <c r="G206" s="164"/>
    </row>
    <row r="207" spans="1:7" ht="14.25" customHeight="1" x14ac:dyDescent="0.15">
      <c r="B207" s="241"/>
      <c r="C207" s="241" t="s">
        <v>73</v>
      </c>
      <c r="D207" s="237">
        <f>D206</f>
        <v>0</v>
      </c>
      <c r="E207" s="247"/>
      <c r="F207" s="164"/>
      <c r="G207" s="164"/>
    </row>
    <row r="208" spans="1:7" ht="14.25" customHeight="1" x14ac:dyDescent="0.15">
      <c r="E208" s="247"/>
      <c r="F208" s="164"/>
      <c r="G208" s="164"/>
    </row>
    <row r="209" spans="1:7" ht="14.25" customHeight="1" x14ac:dyDescent="0.15">
      <c r="E209" s="247"/>
      <c r="F209" s="164"/>
      <c r="G209" s="164"/>
    </row>
    <row r="210" spans="1:7" ht="14.25" customHeight="1" x14ac:dyDescent="0.15">
      <c r="A210" s="361" t="s">
        <v>414</v>
      </c>
      <c r="B210" s="361"/>
      <c r="C210" s="361"/>
      <c r="D210" s="243">
        <f>D215</f>
        <v>0</v>
      </c>
      <c r="E210" s="247"/>
      <c r="F210" s="164"/>
      <c r="G210" s="164"/>
    </row>
    <row r="211" spans="1:7" ht="14.25" customHeight="1" x14ac:dyDescent="0.15">
      <c r="E211" s="247"/>
      <c r="F211" s="164"/>
      <c r="G211" s="164"/>
    </row>
    <row r="212" spans="1:7" ht="14.25" customHeight="1" x14ac:dyDescent="0.15">
      <c r="A212" s="355" t="s">
        <v>255</v>
      </c>
      <c r="B212" s="138" t="s">
        <v>91</v>
      </c>
      <c r="C212" s="169" t="s">
        <v>220</v>
      </c>
      <c r="D212" s="169" t="s">
        <v>245</v>
      </c>
      <c r="E212" s="247"/>
      <c r="F212" s="164"/>
      <c r="G212" s="164"/>
    </row>
    <row r="213" spans="1:7" ht="14.25" customHeight="1" x14ac:dyDescent="0.15">
      <c r="A213" s="355"/>
      <c r="B213" s="138" t="s">
        <v>347</v>
      </c>
      <c r="C213" s="169" t="s">
        <v>348</v>
      </c>
      <c r="D213" s="169" t="s">
        <v>83</v>
      </c>
      <c r="E213" s="247"/>
      <c r="F213" s="164"/>
      <c r="G213" s="164"/>
    </row>
    <row r="214" spans="1:7" ht="14.25" customHeight="1" x14ac:dyDescent="0.15">
      <c r="A214" s="151" t="s">
        <v>415</v>
      </c>
      <c r="B214" s="317"/>
      <c r="C214" s="315"/>
      <c r="D214" s="171">
        <f>B214*C214</f>
        <v>0</v>
      </c>
      <c r="E214" s="247"/>
      <c r="F214" s="164" t="s">
        <v>174</v>
      </c>
      <c r="G214" s="164"/>
    </row>
    <row r="215" spans="1:7" ht="14.25" customHeight="1" x14ac:dyDescent="0.15">
      <c r="A215" s="276"/>
      <c r="B215" s="277"/>
      <c r="C215" s="278" t="s">
        <v>73</v>
      </c>
      <c r="D215" s="279">
        <f>D214</f>
        <v>0</v>
      </c>
      <c r="E215" s="247"/>
      <c r="F215" s="164"/>
      <c r="G215" s="164"/>
    </row>
    <row r="216" spans="1:7" ht="14.25" customHeight="1" x14ac:dyDescent="0.15">
      <c r="B216" s="196"/>
      <c r="C216" s="172"/>
      <c r="D216" s="172"/>
      <c r="E216" s="247"/>
      <c r="F216" s="164"/>
      <c r="G216" s="164"/>
    </row>
    <row r="217" spans="1:7" x14ac:dyDescent="0.15">
      <c r="B217" s="252"/>
      <c r="C217" s="253"/>
      <c r="D217" s="253"/>
    </row>
    <row r="218" spans="1:7" x14ac:dyDescent="0.15">
      <c r="A218" s="361" t="s">
        <v>389</v>
      </c>
      <c r="B218" s="361"/>
      <c r="C218" s="361"/>
      <c r="D218" s="251">
        <f>D225</f>
        <v>0</v>
      </c>
    </row>
    <row r="219" spans="1:7" x14ac:dyDescent="0.15">
      <c r="B219" s="252"/>
      <c r="C219" s="253"/>
      <c r="D219" s="253"/>
    </row>
    <row r="220" spans="1:7" x14ac:dyDescent="0.15">
      <c r="A220" s="355" t="s">
        <v>255</v>
      </c>
      <c r="B220" s="199" t="s">
        <v>349</v>
      </c>
      <c r="C220" s="254" t="s">
        <v>350</v>
      </c>
      <c r="D220" s="254" t="s">
        <v>245</v>
      </c>
    </row>
    <row r="221" spans="1:7" x14ac:dyDescent="0.15">
      <c r="A221" s="355"/>
      <c r="B221" s="199" t="s">
        <v>117</v>
      </c>
      <c r="C221" s="254" t="s">
        <v>279</v>
      </c>
      <c r="D221" s="254" t="s">
        <v>83</v>
      </c>
    </row>
    <row r="222" spans="1:7" x14ac:dyDescent="0.15">
      <c r="A222" s="151" t="s">
        <v>388</v>
      </c>
      <c r="B222" s="255"/>
      <c r="C222" s="256">
        <v>5</v>
      </c>
      <c r="D222" s="321">
        <f>B222/C222</f>
        <v>0</v>
      </c>
    </row>
    <row r="223" spans="1:7" x14ac:dyDescent="0.15">
      <c r="A223" s="151" t="s">
        <v>351</v>
      </c>
      <c r="B223" s="318"/>
      <c r="C223" s="256">
        <v>5</v>
      </c>
      <c r="D223" s="321">
        <f>B223/C223</f>
        <v>0</v>
      </c>
    </row>
    <row r="224" spans="1:7" x14ac:dyDescent="0.15">
      <c r="A224" s="151" t="s">
        <v>233</v>
      </c>
      <c r="B224" s="318"/>
      <c r="C224" s="256">
        <v>5</v>
      </c>
      <c r="D224" s="321">
        <f>B224/C224</f>
        <v>0</v>
      </c>
    </row>
    <row r="225" spans="1:4" x14ac:dyDescent="0.15">
      <c r="B225" s="252"/>
      <c r="C225" s="253" t="s">
        <v>73</v>
      </c>
      <c r="D225" s="251">
        <f>SUM(D222:D224)</f>
        <v>0</v>
      </c>
    </row>
    <row r="227" spans="1:4" x14ac:dyDescent="0.15">
      <c r="C227" s="167"/>
      <c r="D227" s="196"/>
    </row>
    <row r="228" spans="1:4" x14ac:dyDescent="0.15">
      <c r="A228" s="259" t="s">
        <v>352</v>
      </c>
      <c r="B228" s="260"/>
      <c r="C228" s="260"/>
      <c r="D228" s="243">
        <f>C234</f>
        <v>0</v>
      </c>
    </row>
    <row r="230" spans="1:4" x14ac:dyDescent="0.15">
      <c r="A230" s="355" t="s">
        <v>255</v>
      </c>
      <c r="B230" s="169" t="s">
        <v>243</v>
      </c>
      <c r="C230" s="169" t="s">
        <v>245</v>
      </c>
    </row>
    <row r="231" spans="1:4" x14ac:dyDescent="0.15">
      <c r="A231" s="355"/>
      <c r="B231" s="169" t="s">
        <v>246</v>
      </c>
      <c r="C231" s="169" t="s">
        <v>83</v>
      </c>
    </row>
    <row r="232" spans="1:4" x14ac:dyDescent="0.15">
      <c r="A232" s="151" t="s">
        <v>353</v>
      </c>
      <c r="B232" s="170"/>
      <c r="C232" s="171">
        <f>B232*12</f>
        <v>0</v>
      </c>
    </row>
    <row r="233" spans="1:4" x14ac:dyDescent="0.15">
      <c r="A233" s="151" t="s">
        <v>233</v>
      </c>
      <c r="B233" s="170"/>
      <c r="C233" s="171">
        <f>B233*12</f>
        <v>0</v>
      </c>
    </row>
    <row r="234" spans="1:4" x14ac:dyDescent="0.15">
      <c r="B234" s="172" t="s">
        <v>73</v>
      </c>
      <c r="C234" s="155">
        <f>C233+C232</f>
        <v>0</v>
      </c>
    </row>
    <row r="239" spans="1:4" x14ac:dyDescent="0.15">
      <c r="A239" s="132"/>
      <c r="B239" s="132"/>
      <c r="C239" s="132"/>
      <c r="D239" s="154"/>
    </row>
    <row r="240" spans="1:4" x14ac:dyDescent="0.15">
      <c r="A240" s="132"/>
      <c r="B240" s="132"/>
      <c r="C240" s="132"/>
      <c r="D240" s="154"/>
    </row>
  </sheetData>
  <mergeCells count="50">
    <mergeCell ref="A42:B42"/>
    <mergeCell ref="A1:G1"/>
    <mergeCell ref="A6:A7"/>
    <mergeCell ref="B6:B7"/>
    <mergeCell ref="A16:A17"/>
    <mergeCell ref="B16:B17"/>
    <mergeCell ref="A27:G27"/>
    <mergeCell ref="A28:A30"/>
    <mergeCell ref="B28:B29"/>
    <mergeCell ref="C28:C30"/>
    <mergeCell ref="D28:D29"/>
    <mergeCell ref="A39:E39"/>
    <mergeCell ref="A82:A83"/>
    <mergeCell ref="B82:B83"/>
    <mergeCell ref="A43:A44"/>
    <mergeCell ref="C43:C44"/>
    <mergeCell ref="A51:D51"/>
    <mergeCell ref="A52:A53"/>
    <mergeCell ref="C52:C53"/>
    <mergeCell ref="A62:B62"/>
    <mergeCell ref="A63:A64"/>
    <mergeCell ref="C63:C64"/>
    <mergeCell ref="D63:D64"/>
    <mergeCell ref="A71:A72"/>
    <mergeCell ref="C71:C72"/>
    <mergeCell ref="A91:A92"/>
    <mergeCell ref="C91:C92"/>
    <mergeCell ref="A100:A101"/>
    <mergeCell ref="C100:C101"/>
    <mergeCell ref="A117:A118"/>
    <mergeCell ref="B117:B118"/>
    <mergeCell ref="A130:A131"/>
    <mergeCell ref="B130:B131"/>
    <mergeCell ref="C130:C131"/>
    <mergeCell ref="E130:E131"/>
    <mergeCell ref="A156:A157"/>
    <mergeCell ref="B156:B157"/>
    <mergeCell ref="A167:A168"/>
    <mergeCell ref="B167:B168"/>
    <mergeCell ref="A172:B172"/>
    <mergeCell ref="A174:A175"/>
    <mergeCell ref="A194:A195"/>
    <mergeCell ref="B194:B195"/>
    <mergeCell ref="A218:C218"/>
    <mergeCell ref="A220:A221"/>
    <mergeCell ref="A230:A231"/>
    <mergeCell ref="A202:B202"/>
    <mergeCell ref="A204:A205"/>
    <mergeCell ref="A210:C210"/>
    <mergeCell ref="A212:A213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D41"/>
  <sheetViews>
    <sheetView tabSelected="1" view="pageBreakPreview" zoomScale="89" zoomScaleNormal="100" zoomScaleSheetLayoutView="89" workbookViewId="0">
      <selection activeCell="B14" sqref="B14"/>
    </sheetView>
  </sheetViews>
  <sheetFormatPr baseColWidth="10" defaultColWidth="8.83203125" defaultRowHeight="13" x14ac:dyDescent="0.15"/>
  <cols>
    <col min="1" max="1" width="7.33203125" bestFit="1" customWidth="1"/>
    <col min="2" max="2" width="63.6640625" customWidth="1"/>
    <col min="3" max="3" width="19.1640625" customWidth="1"/>
  </cols>
  <sheetData>
    <row r="1" spans="1:3" ht="19" customHeight="1" x14ac:dyDescent="0.15">
      <c r="A1" s="375" t="s">
        <v>53</v>
      </c>
      <c r="B1" s="375"/>
      <c r="C1" s="375"/>
    </row>
    <row r="2" spans="1:3" ht="15" thickBot="1" x14ac:dyDescent="0.2">
      <c r="A2" s="1"/>
      <c r="B2" s="1"/>
      <c r="C2" s="1"/>
    </row>
    <row r="3" spans="1:3" ht="30" x14ac:dyDescent="0.15">
      <c r="A3" s="2" t="s">
        <v>1</v>
      </c>
      <c r="B3" s="3" t="s">
        <v>2</v>
      </c>
      <c r="C3" s="4" t="s">
        <v>0</v>
      </c>
    </row>
    <row r="4" spans="1:3" ht="15" x14ac:dyDescent="0.15">
      <c r="A4" s="5" t="s">
        <v>3</v>
      </c>
      <c r="B4" s="6" t="s">
        <v>42</v>
      </c>
      <c r="C4" s="7">
        <f>SUM(C5:C16)</f>
        <v>0</v>
      </c>
    </row>
    <row r="5" spans="1:3" ht="15" x14ac:dyDescent="0.15">
      <c r="A5" s="8" t="s">
        <v>4</v>
      </c>
      <c r="B5" s="9" t="s">
        <v>19</v>
      </c>
      <c r="C5" s="10">
        <f>MTEJ_Transfer!G12</f>
        <v>0</v>
      </c>
    </row>
    <row r="6" spans="1:3" ht="15" x14ac:dyDescent="0.15">
      <c r="A6" s="8" t="s">
        <v>5</v>
      </c>
      <c r="B6" s="9" t="s">
        <v>18</v>
      </c>
      <c r="C6" s="10">
        <f>MTEJ_Transfer!G23</f>
        <v>0</v>
      </c>
    </row>
    <row r="7" spans="1:3" ht="30" x14ac:dyDescent="0.15">
      <c r="A7" s="8" t="s">
        <v>6</v>
      </c>
      <c r="B7" s="9" t="s">
        <v>193</v>
      </c>
      <c r="C7" s="10">
        <f>MTEJ_Transfer!G36</f>
        <v>0</v>
      </c>
    </row>
    <row r="8" spans="1:3" ht="15" x14ac:dyDescent="0.15">
      <c r="A8" s="8" t="s">
        <v>7</v>
      </c>
      <c r="B8" s="9" t="s">
        <v>20</v>
      </c>
      <c r="C8" s="10">
        <f>MTEJ_Transfer!D43</f>
        <v>0</v>
      </c>
    </row>
    <row r="9" spans="1:3" ht="15" x14ac:dyDescent="0.15">
      <c r="A9" s="8" t="s">
        <v>8</v>
      </c>
      <c r="B9" s="9" t="s">
        <v>190</v>
      </c>
      <c r="C9" s="10">
        <f>MTEJ_Transfer!D53</f>
        <v>0</v>
      </c>
    </row>
    <row r="10" spans="1:3" ht="15" x14ac:dyDescent="0.15">
      <c r="A10" s="8" t="s">
        <v>10</v>
      </c>
      <c r="B10" s="9" t="s">
        <v>9</v>
      </c>
      <c r="C10" s="10">
        <f>MTEJ_Transfer!D58</f>
        <v>0</v>
      </c>
    </row>
    <row r="11" spans="1:3" ht="15" x14ac:dyDescent="0.15">
      <c r="A11" s="8" t="s">
        <v>12</v>
      </c>
      <c r="B11" s="9" t="s">
        <v>11</v>
      </c>
      <c r="C11" s="10">
        <f>MTEJ_Transfer!D66</f>
        <v>0</v>
      </c>
    </row>
    <row r="12" spans="1:3" ht="15" x14ac:dyDescent="0.15">
      <c r="A12" s="8" t="s">
        <v>13</v>
      </c>
      <c r="B12" s="9" t="s">
        <v>204</v>
      </c>
      <c r="C12" s="10">
        <f>MTEJ_Transfer!E71</f>
        <v>0</v>
      </c>
    </row>
    <row r="13" spans="1:3" ht="15" x14ac:dyDescent="0.15">
      <c r="A13" s="8" t="s">
        <v>14</v>
      </c>
      <c r="B13" s="9" t="s">
        <v>418</v>
      </c>
      <c r="C13" s="10">
        <v>0</v>
      </c>
    </row>
    <row r="14" spans="1:3" ht="15" x14ac:dyDescent="0.15">
      <c r="A14" s="8" t="s">
        <v>16</v>
      </c>
      <c r="B14" s="9" t="s">
        <v>15</v>
      </c>
      <c r="C14" s="10">
        <f>MTEJ_Transfer!D84</f>
        <v>0</v>
      </c>
    </row>
    <row r="15" spans="1:3" ht="15" x14ac:dyDescent="0.15">
      <c r="A15" s="8" t="s">
        <v>17</v>
      </c>
      <c r="B15" s="9" t="s">
        <v>47</v>
      </c>
      <c r="C15" s="10">
        <f>MTEJ_Transfer!D101</f>
        <v>0</v>
      </c>
    </row>
    <row r="16" spans="1:3" ht="15" x14ac:dyDescent="0.15">
      <c r="A16" s="8" t="s">
        <v>21</v>
      </c>
      <c r="B16" s="9" t="s">
        <v>49</v>
      </c>
      <c r="C16" s="10">
        <f>MTEJ_Transfer!D110</f>
        <v>0</v>
      </c>
    </row>
    <row r="17" spans="1:3" ht="15" x14ac:dyDescent="0.15">
      <c r="A17" s="5" t="s">
        <v>22</v>
      </c>
      <c r="B17" s="6" t="s">
        <v>43</v>
      </c>
      <c r="C17" s="7">
        <f>SUM(C18:C21)</f>
        <v>0</v>
      </c>
    </row>
    <row r="18" spans="1:3" ht="15" x14ac:dyDescent="0.15">
      <c r="A18" s="8" t="s">
        <v>25</v>
      </c>
      <c r="B18" s="29" t="s">
        <v>23</v>
      </c>
      <c r="C18" s="10">
        <f>MTEJ_Transfer!E128</f>
        <v>0</v>
      </c>
    </row>
    <row r="19" spans="1:3" ht="15" x14ac:dyDescent="0.15">
      <c r="A19" s="8" t="s">
        <v>26</v>
      </c>
      <c r="B19" s="29" t="s">
        <v>52</v>
      </c>
      <c r="C19" s="10">
        <f>MTEJ_Transfer!F133</f>
        <v>0</v>
      </c>
    </row>
    <row r="20" spans="1:3" ht="30" x14ac:dyDescent="0.15">
      <c r="A20" s="8" t="s">
        <v>27</v>
      </c>
      <c r="B20" s="29" t="s">
        <v>48</v>
      </c>
      <c r="C20" s="10">
        <f>MTEJ_Transfer!D139</f>
        <v>0</v>
      </c>
    </row>
    <row r="21" spans="1:3" ht="15" x14ac:dyDescent="0.15">
      <c r="A21" s="8" t="s">
        <v>28</v>
      </c>
      <c r="B21" s="29" t="s">
        <v>24</v>
      </c>
      <c r="C21" s="10">
        <f>MTEJ_Transfer!D143</f>
        <v>0</v>
      </c>
    </row>
    <row r="22" spans="1:3" ht="15" x14ac:dyDescent="0.15">
      <c r="A22" s="5" t="s">
        <v>29</v>
      </c>
      <c r="B22" s="6" t="s">
        <v>30</v>
      </c>
      <c r="C22" s="11">
        <f>MTEJ_Transfer!D158</f>
        <v>0</v>
      </c>
    </row>
    <row r="23" spans="1:3" ht="15" x14ac:dyDescent="0.15">
      <c r="A23" s="5" t="s">
        <v>31</v>
      </c>
      <c r="B23" s="6" t="s">
        <v>44</v>
      </c>
      <c r="C23" s="11">
        <f>MTEJ_Transfer!D163</f>
        <v>0</v>
      </c>
    </row>
    <row r="24" spans="1:3" ht="15" x14ac:dyDescent="0.15">
      <c r="A24" s="5" t="s">
        <v>32</v>
      </c>
      <c r="B24" s="6" t="s">
        <v>50</v>
      </c>
      <c r="C24" s="11">
        <f>MTEJ_Transfer!D172</f>
        <v>0</v>
      </c>
    </row>
    <row r="25" spans="1:3" ht="15" x14ac:dyDescent="0.15">
      <c r="A25" s="12" t="s">
        <v>35</v>
      </c>
      <c r="B25" s="13" t="s">
        <v>416</v>
      </c>
      <c r="C25" s="14">
        <f>SUM(C4,C17,C22,C23,C24)</f>
        <v>0</v>
      </c>
    </row>
    <row r="26" spans="1:3" ht="15" x14ac:dyDescent="0.15">
      <c r="A26" s="15" t="s">
        <v>36</v>
      </c>
      <c r="B26" s="16" t="s">
        <v>45</v>
      </c>
      <c r="C26" s="17">
        <f>MTEJ_Transfer!C180</f>
        <v>0</v>
      </c>
    </row>
    <row r="27" spans="1:3" ht="15" x14ac:dyDescent="0.15">
      <c r="A27" s="15" t="s">
        <v>37</v>
      </c>
      <c r="B27" s="16" t="s">
        <v>46</v>
      </c>
      <c r="C27" s="18">
        <f>C25+C26</f>
        <v>0</v>
      </c>
    </row>
    <row r="28" spans="1:3" ht="15" x14ac:dyDescent="0.15">
      <c r="A28" s="12" t="s">
        <v>38</v>
      </c>
      <c r="B28" s="13" t="s">
        <v>39</v>
      </c>
      <c r="C28" s="17">
        <f>C27*10%</f>
        <v>0</v>
      </c>
    </row>
    <row r="29" spans="1:3" ht="15" x14ac:dyDescent="0.15">
      <c r="A29" s="12" t="s">
        <v>40</v>
      </c>
      <c r="B29" s="16" t="s">
        <v>41</v>
      </c>
      <c r="C29" s="17">
        <v>0</v>
      </c>
    </row>
    <row r="30" spans="1:3" ht="16" thickBot="1" x14ac:dyDescent="0.2">
      <c r="A30" s="19"/>
      <c r="B30" s="20" t="s">
        <v>51</v>
      </c>
      <c r="C30" s="21">
        <f>C27+C28+C29</f>
        <v>0</v>
      </c>
    </row>
    <row r="31" spans="1:3" ht="14" x14ac:dyDescent="0.15">
      <c r="A31" s="22"/>
      <c r="B31" s="23"/>
      <c r="C31" s="24"/>
    </row>
    <row r="32" spans="1:3" ht="15" thickBot="1" x14ac:dyDescent="0.2">
      <c r="A32" s="1"/>
      <c r="B32" s="1"/>
      <c r="C32" s="1"/>
    </row>
    <row r="33" spans="1:4" ht="16" thickBot="1" x14ac:dyDescent="0.2">
      <c r="A33" s="1"/>
      <c r="B33" s="25" t="s">
        <v>55</v>
      </c>
      <c r="C33" s="341">
        <v>16959.267606868591</v>
      </c>
    </row>
    <row r="34" spans="1:4" ht="15" thickBot="1" x14ac:dyDescent="0.2">
      <c r="A34" s="1"/>
      <c r="B34" s="1"/>
      <c r="C34" s="26"/>
    </row>
    <row r="35" spans="1:4" ht="16" thickBot="1" x14ac:dyDescent="0.2">
      <c r="A35" s="1"/>
      <c r="B35" s="25" t="s">
        <v>209</v>
      </c>
      <c r="C35" s="346">
        <f>ROUND(C30/C33,2)</f>
        <v>0</v>
      </c>
    </row>
    <row r="36" spans="1:4" ht="14" x14ac:dyDescent="0.15">
      <c r="A36" s="1"/>
      <c r="B36" s="25"/>
      <c r="C36" s="27"/>
    </row>
    <row r="37" spans="1:4" ht="14" x14ac:dyDescent="0.15">
      <c r="A37" s="1"/>
      <c r="B37" s="25"/>
      <c r="C37" s="28"/>
    </row>
    <row r="40" spans="1:4" x14ac:dyDescent="0.15">
      <c r="B40" s="119"/>
      <c r="C40" s="120"/>
      <c r="D40" s="119"/>
    </row>
    <row r="41" spans="1:4" x14ac:dyDescent="0.15">
      <c r="B41" s="119" t="s">
        <v>174</v>
      </c>
    </row>
  </sheetData>
  <mergeCells count="1">
    <mergeCell ref="A1:C1"/>
  </mergeCells>
  <pageMargins left="0.7" right="0.7" top="0.75" bottom="0.75" header="0.3" footer="0.3"/>
  <pageSetup scale="93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I182"/>
  <sheetViews>
    <sheetView topLeftCell="A169" workbookViewId="0">
      <selection activeCell="F75" sqref="F75"/>
    </sheetView>
  </sheetViews>
  <sheetFormatPr baseColWidth="10" defaultColWidth="8.83203125" defaultRowHeight="13" x14ac:dyDescent="0.15"/>
  <cols>
    <col min="1" max="1" width="49.33203125" style="31" bestFit="1" customWidth="1"/>
    <col min="2" max="2" width="15.1640625" style="31" customWidth="1"/>
    <col min="3" max="3" width="19.33203125" style="31" customWidth="1"/>
    <col min="4" max="4" width="14.83203125" style="31" customWidth="1"/>
    <col min="5" max="5" width="13.6640625" style="31" customWidth="1"/>
    <col min="6" max="6" width="18" style="31" customWidth="1"/>
    <col min="7" max="7" width="18.5" style="31" customWidth="1"/>
    <col min="8" max="16384" width="8.83203125" style="31"/>
  </cols>
  <sheetData>
    <row r="1" spans="1:7" s="30" customFormat="1" x14ac:dyDescent="0.15">
      <c r="A1" s="361" t="s">
        <v>56</v>
      </c>
      <c r="B1" s="361"/>
      <c r="C1" s="361"/>
      <c r="D1" s="361"/>
      <c r="E1" s="361"/>
      <c r="F1" s="361"/>
      <c r="G1" s="324">
        <f>G12+G23+G36+D43+D53+D60+D66+E71+D84+D101+D110</f>
        <v>0</v>
      </c>
    </row>
    <row r="3" spans="1:7" ht="18" customHeight="1" x14ac:dyDescent="0.15">
      <c r="A3" s="377" t="s">
        <v>57</v>
      </c>
      <c r="B3" s="378"/>
      <c r="C3" s="378"/>
      <c r="D3" s="378"/>
      <c r="E3" s="378"/>
      <c r="F3" s="378"/>
      <c r="G3" s="378"/>
    </row>
    <row r="4" spans="1:7" ht="28" x14ac:dyDescent="0.15">
      <c r="A4" s="379" t="s">
        <v>58</v>
      </c>
      <c r="B4" s="381" t="s">
        <v>59</v>
      </c>
      <c r="C4" s="32" t="s">
        <v>60</v>
      </c>
      <c r="D4" s="32" t="s">
        <v>61</v>
      </c>
      <c r="E4" s="32" t="s">
        <v>62</v>
      </c>
      <c r="F4" s="32" t="s">
        <v>63</v>
      </c>
      <c r="G4" s="33" t="s">
        <v>64</v>
      </c>
    </row>
    <row r="5" spans="1:7" ht="14" x14ac:dyDescent="0.15">
      <c r="A5" s="380"/>
      <c r="B5" s="382"/>
      <c r="C5" s="34" t="s">
        <v>65</v>
      </c>
      <c r="D5" s="35" t="s">
        <v>66</v>
      </c>
      <c r="E5" s="36" t="s">
        <v>67</v>
      </c>
      <c r="F5" s="37" t="s">
        <v>68</v>
      </c>
      <c r="G5" s="37" t="s">
        <v>69</v>
      </c>
    </row>
    <row r="6" spans="1:7" ht="14" x14ac:dyDescent="0.15">
      <c r="A6" s="108" t="s">
        <v>185</v>
      </c>
      <c r="B6" s="325"/>
      <c r="C6" s="326"/>
      <c r="D6" s="327"/>
      <c r="E6" s="328"/>
      <c r="F6" s="329"/>
      <c r="G6" s="171">
        <f>B6*C6/100*D6*E6*F6</f>
        <v>0</v>
      </c>
    </row>
    <row r="7" spans="1:7" ht="14" x14ac:dyDescent="0.15">
      <c r="A7" s="108" t="s">
        <v>189</v>
      </c>
      <c r="B7" s="325"/>
      <c r="C7" s="326"/>
      <c r="D7" s="327"/>
      <c r="E7" s="328"/>
      <c r="F7" s="329"/>
      <c r="G7" s="171">
        <f>B7*C7/100*D7*E7*F7</f>
        <v>0</v>
      </c>
    </row>
    <row r="8" spans="1:7" ht="14" x14ac:dyDescent="0.15">
      <c r="A8" s="108" t="s">
        <v>187</v>
      </c>
      <c r="B8" s="325"/>
      <c r="C8" s="326"/>
      <c r="D8" s="327"/>
      <c r="E8" s="328"/>
      <c r="F8" s="329"/>
      <c r="G8" s="171">
        <f>B8*C8/100*D8*E8*F8</f>
        <v>0</v>
      </c>
    </row>
    <row r="9" spans="1:7" x14ac:dyDescent="0.15">
      <c r="A9" s="39" t="s">
        <v>70</v>
      </c>
      <c r="B9" s="325"/>
      <c r="C9" s="326"/>
      <c r="D9" s="327"/>
      <c r="E9" s="328"/>
      <c r="F9" s="329"/>
      <c r="G9" s="171">
        <f>E9*F9</f>
        <v>0</v>
      </c>
    </row>
    <row r="10" spans="1:7" x14ac:dyDescent="0.15">
      <c r="A10" s="39" t="s">
        <v>71</v>
      </c>
      <c r="B10" s="325"/>
      <c r="C10" s="326"/>
      <c r="D10" s="327"/>
      <c r="E10" s="328"/>
      <c r="F10" s="329"/>
      <c r="G10" s="171">
        <f>E10*F10</f>
        <v>0</v>
      </c>
    </row>
    <row r="11" spans="1:7" x14ac:dyDescent="0.15">
      <c r="A11" s="39" t="s">
        <v>72</v>
      </c>
      <c r="B11" s="330"/>
      <c r="C11" s="330"/>
      <c r="D11" s="330"/>
      <c r="E11" s="328"/>
      <c r="F11" s="329"/>
      <c r="G11" s="171">
        <f>E11*F11</f>
        <v>0</v>
      </c>
    </row>
    <row r="12" spans="1:7" x14ac:dyDescent="0.15">
      <c r="F12" s="40" t="s">
        <v>73</v>
      </c>
      <c r="G12" s="171">
        <f>SUM(G6:G11)</f>
        <v>0</v>
      </c>
    </row>
    <row r="13" spans="1:7" x14ac:dyDescent="0.15">
      <c r="G13" s="41"/>
    </row>
    <row r="14" spans="1:7" ht="28" x14ac:dyDescent="0.15">
      <c r="A14" s="109" t="s">
        <v>191</v>
      </c>
      <c r="B14" s="42"/>
      <c r="C14" s="43"/>
      <c r="D14" s="43"/>
      <c r="E14" s="44"/>
      <c r="F14" s="43"/>
      <c r="G14" s="45"/>
    </row>
    <row r="15" spans="1:7" ht="28" x14ac:dyDescent="0.15">
      <c r="A15" s="379" t="s">
        <v>58</v>
      </c>
      <c r="B15" s="381" t="s">
        <v>59</v>
      </c>
      <c r="C15" s="32" t="s">
        <v>75</v>
      </c>
      <c r="D15" s="32" t="s">
        <v>76</v>
      </c>
      <c r="E15" s="33" t="s">
        <v>77</v>
      </c>
      <c r="F15" s="32" t="s">
        <v>78</v>
      </c>
      <c r="G15" s="46" t="s">
        <v>64</v>
      </c>
    </row>
    <row r="16" spans="1:7" ht="14" x14ac:dyDescent="0.15">
      <c r="A16" s="380"/>
      <c r="B16" s="382"/>
      <c r="C16" s="37" t="s">
        <v>79</v>
      </c>
      <c r="D16" s="47" t="s">
        <v>80</v>
      </c>
      <c r="E16" s="48" t="s">
        <v>81</v>
      </c>
      <c r="F16" s="37" t="s">
        <v>82</v>
      </c>
      <c r="G16" s="49" t="s">
        <v>83</v>
      </c>
    </row>
    <row r="17" spans="1:7" ht="14" x14ac:dyDescent="0.15">
      <c r="A17" s="50" t="s">
        <v>186</v>
      </c>
      <c r="B17" s="170"/>
      <c r="C17" s="170"/>
      <c r="D17" s="170"/>
      <c r="E17" s="80">
        <f>B17*C17*D17</f>
        <v>0</v>
      </c>
      <c r="F17" s="170"/>
      <c r="G17" s="171">
        <f>E17*F17</f>
        <v>0</v>
      </c>
    </row>
    <row r="18" spans="1:7" ht="14" x14ac:dyDescent="0.15">
      <c r="A18" s="50" t="s">
        <v>187</v>
      </c>
      <c r="B18" s="170"/>
      <c r="C18" s="170"/>
      <c r="D18" s="170"/>
      <c r="E18" s="80">
        <f t="shared" ref="E18:E22" si="0">B18*C18*D18</f>
        <v>0</v>
      </c>
      <c r="F18" s="170"/>
      <c r="G18" s="171">
        <f t="shared" ref="G18:G22" si="1">E18*F18</f>
        <v>0</v>
      </c>
    </row>
    <row r="19" spans="1:7" ht="14" x14ac:dyDescent="0.15">
      <c r="A19" s="50" t="s">
        <v>188</v>
      </c>
      <c r="B19" s="170"/>
      <c r="C19" s="170"/>
      <c r="D19" s="170"/>
      <c r="E19" s="80">
        <f t="shared" si="0"/>
        <v>0</v>
      </c>
      <c r="F19" s="170"/>
      <c r="G19" s="171">
        <f t="shared" si="1"/>
        <v>0</v>
      </c>
    </row>
    <row r="20" spans="1:7" ht="14" x14ac:dyDescent="0.15">
      <c r="A20" s="51" t="s">
        <v>88</v>
      </c>
      <c r="B20" s="170"/>
      <c r="C20" s="170"/>
      <c r="D20" s="170"/>
      <c r="E20" s="80">
        <f t="shared" si="0"/>
        <v>0</v>
      </c>
      <c r="F20" s="170"/>
      <c r="G20" s="171">
        <f t="shared" si="1"/>
        <v>0</v>
      </c>
    </row>
    <row r="21" spans="1:7" ht="14" x14ac:dyDescent="0.15">
      <c r="A21" s="51" t="s">
        <v>89</v>
      </c>
      <c r="B21" s="170"/>
      <c r="C21" s="170"/>
      <c r="D21" s="170"/>
      <c r="E21" s="80">
        <f t="shared" si="0"/>
        <v>0</v>
      </c>
      <c r="F21" s="170"/>
      <c r="G21" s="171">
        <f t="shared" si="1"/>
        <v>0</v>
      </c>
    </row>
    <row r="22" spans="1:7" ht="14" x14ac:dyDescent="0.15">
      <c r="A22" s="38" t="s">
        <v>72</v>
      </c>
      <c r="B22" s="170"/>
      <c r="C22" s="170"/>
      <c r="D22" s="170"/>
      <c r="E22" s="80">
        <f t="shared" si="0"/>
        <v>0</v>
      </c>
      <c r="F22" s="170"/>
      <c r="G22" s="171">
        <f t="shared" si="1"/>
        <v>0</v>
      </c>
    </row>
    <row r="23" spans="1:7" x14ac:dyDescent="0.15">
      <c r="A23" s="53"/>
      <c r="B23" s="54"/>
      <c r="C23" s="54"/>
      <c r="D23" s="54"/>
      <c r="E23" s="55"/>
      <c r="F23" s="56" t="s">
        <v>73</v>
      </c>
      <c r="G23" s="171">
        <f>SUM(G17:G22)</f>
        <v>0</v>
      </c>
    </row>
    <row r="24" spans="1:7" ht="14" x14ac:dyDescent="0.15">
      <c r="A24" s="110" t="s">
        <v>174</v>
      </c>
      <c r="B24" s="54"/>
      <c r="C24" s="54"/>
      <c r="D24" s="54"/>
      <c r="E24" s="55"/>
      <c r="F24" s="56"/>
      <c r="G24" s="57"/>
    </row>
    <row r="25" spans="1:7" ht="42" x14ac:dyDescent="0.15">
      <c r="A25" s="109" t="s">
        <v>192</v>
      </c>
      <c r="B25" s="42"/>
      <c r="C25" s="43"/>
      <c r="D25" s="43"/>
      <c r="E25" s="44"/>
      <c r="F25" s="43"/>
      <c r="G25" s="45"/>
    </row>
    <row r="26" spans="1:7" ht="28" x14ac:dyDescent="0.15">
      <c r="A26" s="379" t="s">
        <v>58</v>
      </c>
      <c r="B26" s="381" t="s">
        <v>59</v>
      </c>
      <c r="C26" s="32" t="s">
        <v>75</v>
      </c>
      <c r="D26" s="32" t="s">
        <v>76</v>
      </c>
      <c r="E26" s="33" t="s">
        <v>77</v>
      </c>
      <c r="F26" s="32" t="s">
        <v>78</v>
      </c>
      <c r="G26" s="46" t="s">
        <v>64</v>
      </c>
    </row>
    <row r="27" spans="1:7" ht="14" x14ac:dyDescent="0.15">
      <c r="A27" s="380"/>
      <c r="B27" s="382"/>
      <c r="C27" s="111" t="s">
        <v>195</v>
      </c>
      <c r="D27" s="112" t="s">
        <v>196</v>
      </c>
      <c r="E27" s="113" t="s">
        <v>197</v>
      </c>
      <c r="F27" s="111" t="s">
        <v>198</v>
      </c>
      <c r="G27" s="49" t="s">
        <v>83</v>
      </c>
    </row>
    <row r="28" spans="1:7" ht="14" x14ac:dyDescent="0.15">
      <c r="A28" s="38" t="s">
        <v>84</v>
      </c>
      <c r="B28" s="170"/>
      <c r="C28" s="170"/>
      <c r="D28" s="170"/>
      <c r="E28" s="80">
        <f t="shared" ref="E28:E35" si="2">B28*C28*D28</f>
        <v>0</v>
      </c>
      <c r="F28" s="170"/>
      <c r="G28" s="171">
        <f t="shared" ref="G28:G35" si="3">E28*F28</f>
        <v>0</v>
      </c>
    </row>
    <row r="29" spans="1:7" ht="14" x14ac:dyDescent="0.15">
      <c r="A29" s="108" t="s">
        <v>194</v>
      </c>
      <c r="B29" s="170"/>
      <c r="C29" s="170"/>
      <c r="D29" s="170"/>
      <c r="E29" s="80">
        <f t="shared" si="2"/>
        <v>0</v>
      </c>
      <c r="F29" s="170"/>
      <c r="G29" s="171">
        <f t="shared" si="3"/>
        <v>0</v>
      </c>
    </row>
    <row r="30" spans="1:7" ht="14" x14ac:dyDescent="0.15">
      <c r="A30" s="51" t="s">
        <v>85</v>
      </c>
      <c r="B30" s="170"/>
      <c r="C30" s="170"/>
      <c r="D30" s="170"/>
      <c r="E30" s="80">
        <f t="shared" si="2"/>
        <v>0</v>
      </c>
      <c r="F30" s="170"/>
      <c r="G30" s="171">
        <f t="shared" si="3"/>
        <v>0</v>
      </c>
    </row>
    <row r="31" spans="1:7" ht="14" x14ac:dyDescent="0.15">
      <c r="A31" s="52" t="s">
        <v>86</v>
      </c>
      <c r="B31" s="170"/>
      <c r="C31" s="170"/>
      <c r="D31" s="170"/>
      <c r="E31" s="80">
        <f t="shared" si="2"/>
        <v>0</v>
      </c>
      <c r="F31" s="170"/>
      <c r="G31" s="171">
        <f t="shared" si="3"/>
        <v>0</v>
      </c>
    </row>
    <row r="32" spans="1:7" ht="14" x14ac:dyDescent="0.15">
      <c r="A32" s="52" t="s">
        <v>87</v>
      </c>
      <c r="B32" s="170"/>
      <c r="C32" s="170"/>
      <c r="D32" s="170"/>
      <c r="E32" s="80">
        <f t="shared" si="2"/>
        <v>0</v>
      </c>
      <c r="F32" s="170"/>
      <c r="G32" s="171">
        <f t="shared" si="3"/>
        <v>0</v>
      </c>
    </row>
    <row r="33" spans="1:7" ht="14" x14ac:dyDescent="0.15">
      <c r="A33" s="108" t="s">
        <v>174</v>
      </c>
      <c r="B33" s="170"/>
      <c r="C33" s="170"/>
      <c r="D33" s="170"/>
      <c r="E33" s="80">
        <f t="shared" si="2"/>
        <v>0</v>
      </c>
      <c r="F33" s="170"/>
      <c r="G33" s="171">
        <f t="shared" si="3"/>
        <v>0</v>
      </c>
    </row>
    <row r="34" spans="1:7" ht="14" x14ac:dyDescent="0.15">
      <c r="A34" s="108" t="s">
        <v>174</v>
      </c>
      <c r="B34" s="170"/>
      <c r="C34" s="170"/>
      <c r="D34" s="170"/>
      <c r="E34" s="80">
        <f t="shared" si="2"/>
        <v>0</v>
      </c>
      <c r="F34" s="170"/>
      <c r="G34" s="171">
        <f t="shared" si="3"/>
        <v>0</v>
      </c>
    </row>
    <row r="35" spans="1:7" ht="14" x14ac:dyDescent="0.15">
      <c r="A35" s="38" t="s">
        <v>72</v>
      </c>
      <c r="B35" s="170"/>
      <c r="C35" s="170"/>
      <c r="D35" s="170"/>
      <c r="E35" s="80">
        <f t="shared" si="2"/>
        <v>0</v>
      </c>
      <c r="F35" s="170"/>
      <c r="G35" s="171">
        <f t="shared" si="3"/>
        <v>0</v>
      </c>
    </row>
    <row r="36" spans="1:7" x14ac:dyDescent="0.15">
      <c r="A36" s="53"/>
      <c r="B36" s="54"/>
      <c r="C36" s="54"/>
      <c r="D36" s="54"/>
      <c r="E36" s="55"/>
      <c r="F36" s="56" t="s">
        <v>73</v>
      </c>
      <c r="G36" s="171">
        <f>SUM(G28:G35)</f>
        <v>0</v>
      </c>
    </row>
    <row r="37" spans="1:7" x14ac:dyDescent="0.15">
      <c r="A37" s="53"/>
      <c r="B37" s="54"/>
      <c r="C37" s="54"/>
      <c r="D37" s="54"/>
      <c r="E37" s="55"/>
      <c r="F37" s="56"/>
      <c r="G37" s="57"/>
    </row>
    <row r="38" spans="1:7" ht="17.25" customHeight="1" x14ac:dyDescent="0.15">
      <c r="A38" s="383" t="s">
        <v>95</v>
      </c>
      <c r="B38" s="383"/>
      <c r="C38" s="59"/>
      <c r="D38" s="59"/>
      <c r="E38" s="60"/>
      <c r="F38" s="61"/>
      <c r="G38" s="61"/>
    </row>
    <row r="39" spans="1:7" ht="17.25" customHeight="1" x14ac:dyDescent="0.15">
      <c r="A39" s="63" t="s">
        <v>90</v>
      </c>
      <c r="B39" s="64" t="s">
        <v>91</v>
      </c>
      <c r="C39" s="64" t="s">
        <v>92</v>
      </c>
      <c r="D39" s="64" t="s">
        <v>96</v>
      </c>
      <c r="E39" s="60"/>
      <c r="F39" s="61"/>
      <c r="G39" s="61"/>
    </row>
    <row r="40" spans="1:7" ht="14" x14ac:dyDescent="0.15">
      <c r="A40" s="38" t="s">
        <v>97</v>
      </c>
      <c r="B40" s="170"/>
      <c r="C40" s="170"/>
      <c r="D40" s="171">
        <f>B40*C40</f>
        <v>0</v>
      </c>
      <c r="E40" s="60"/>
      <c r="F40" s="61"/>
      <c r="G40" s="61"/>
    </row>
    <row r="41" spans="1:7" ht="14" x14ac:dyDescent="0.15">
      <c r="A41" s="38" t="s">
        <v>98</v>
      </c>
      <c r="B41" s="170"/>
      <c r="C41" s="170"/>
      <c r="D41" s="171">
        <f>B41*C41</f>
        <v>0</v>
      </c>
      <c r="E41" s="60"/>
      <c r="F41" s="61"/>
      <c r="G41" s="61"/>
    </row>
    <row r="42" spans="1:7" ht="14" x14ac:dyDescent="0.15">
      <c r="A42" s="38" t="s">
        <v>94</v>
      </c>
      <c r="B42" s="170"/>
      <c r="C42" s="170"/>
      <c r="D42" s="171">
        <f>B42*C42</f>
        <v>0</v>
      </c>
      <c r="E42" s="60"/>
      <c r="F42" s="61"/>
      <c r="G42" s="61"/>
    </row>
    <row r="43" spans="1:7" x14ac:dyDescent="0.15">
      <c r="A43" s="66"/>
      <c r="B43" s="59"/>
      <c r="C43" s="40" t="s">
        <v>73</v>
      </c>
      <c r="D43" s="171">
        <f>SUM(D40:D42)</f>
        <v>0</v>
      </c>
      <c r="E43" s="60"/>
      <c r="F43" s="61"/>
      <c r="G43" s="61"/>
    </row>
    <row r="44" spans="1:7" ht="26.25" customHeight="1" x14ac:dyDescent="0.15">
      <c r="A44" s="384" t="s">
        <v>199</v>
      </c>
      <c r="B44" s="385"/>
      <c r="C44" s="385"/>
      <c r="D44" s="385"/>
      <c r="E44" s="60"/>
      <c r="F44" s="61"/>
      <c r="G44" s="61"/>
    </row>
    <row r="45" spans="1:7" ht="26.25" customHeight="1" x14ac:dyDescent="0.15">
      <c r="A45" s="67" t="s">
        <v>90</v>
      </c>
      <c r="B45" s="68" t="s">
        <v>99</v>
      </c>
      <c r="C45" s="37" t="s">
        <v>100</v>
      </c>
      <c r="D45" s="69" t="s">
        <v>101</v>
      </c>
      <c r="E45" s="60"/>
      <c r="F45" s="61"/>
      <c r="G45" s="61"/>
    </row>
    <row r="46" spans="1:7" ht="18.75" customHeight="1" x14ac:dyDescent="0.15">
      <c r="A46" s="67"/>
      <c r="B46" s="48" t="s">
        <v>102</v>
      </c>
      <c r="C46" s="47" t="s">
        <v>103</v>
      </c>
      <c r="D46" s="48" t="s">
        <v>103</v>
      </c>
      <c r="E46" s="60"/>
      <c r="F46" s="61"/>
      <c r="G46" s="61"/>
    </row>
    <row r="47" spans="1:7" ht="14" x14ac:dyDescent="0.15">
      <c r="A47" s="114" t="s">
        <v>93</v>
      </c>
      <c r="B47" s="170"/>
      <c r="C47" s="170"/>
      <c r="D47" s="171">
        <f t="shared" ref="D47:D52" si="4">B47*C47</f>
        <v>0</v>
      </c>
      <c r="E47" s="60"/>
      <c r="F47" s="61"/>
      <c r="G47" s="61"/>
    </row>
    <row r="48" spans="1:7" ht="14" x14ac:dyDescent="0.15">
      <c r="A48" s="114" t="s">
        <v>200</v>
      </c>
      <c r="B48" s="170"/>
      <c r="C48" s="170"/>
      <c r="D48" s="171">
        <f t="shared" si="4"/>
        <v>0</v>
      </c>
      <c r="E48" s="60"/>
      <c r="F48" s="61"/>
      <c r="G48" s="61"/>
    </row>
    <row r="49" spans="1:7" ht="14" x14ac:dyDescent="0.15">
      <c r="A49" s="70" t="s">
        <v>104</v>
      </c>
      <c r="B49" s="170"/>
      <c r="C49" s="170"/>
      <c r="D49" s="171">
        <f t="shared" si="4"/>
        <v>0</v>
      </c>
      <c r="E49" s="60"/>
      <c r="F49" s="61"/>
      <c r="G49" s="61"/>
    </row>
    <row r="50" spans="1:7" ht="14" x14ac:dyDescent="0.15">
      <c r="A50" s="114" t="s">
        <v>201</v>
      </c>
      <c r="B50" s="170"/>
      <c r="C50" s="170"/>
      <c r="D50" s="171">
        <f t="shared" si="4"/>
        <v>0</v>
      </c>
      <c r="E50" s="60"/>
      <c r="F50" s="61"/>
      <c r="G50" s="61"/>
    </row>
    <row r="51" spans="1:7" ht="14" x14ac:dyDescent="0.15">
      <c r="A51" s="70" t="s">
        <v>105</v>
      </c>
      <c r="B51" s="170"/>
      <c r="C51" s="170"/>
      <c r="D51" s="171">
        <f t="shared" si="4"/>
        <v>0</v>
      </c>
      <c r="E51" s="60"/>
      <c r="F51" s="61"/>
      <c r="G51" s="61"/>
    </row>
    <row r="52" spans="1:7" ht="14" x14ac:dyDescent="0.15">
      <c r="A52" s="70" t="s">
        <v>94</v>
      </c>
      <c r="B52" s="170"/>
      <c r="C52" s="170"/>
      <c r="D52" s="171">
        <f t="shared" si="4"/>
        <v>0</v>
      </c>
      <c r="E52" s="60"/>
      <c r="F52" s="61"/>
      <c r="G52" s="61"/>
    </row>
    <row r="53" spans="1:7" ht="15" customHeight="1" x14ac:dyDescent="0.15">
      <c r="A53" s="71"/>
      <c r="B53" s="72"/>
      <c r="C53" s="40" t="s">
        <v>73</v>
      </c>
      <c r="D53" s="171">
        <f>SUM(D47:D52)</f>
        <v>0</v>
      </c>
      <c r="E53" s="60"/>
      <c r="F53" s="61"/>
      <c r="G53" s="61"/>
    </row>
    <row r="54" spans="1:7" ht="15" customHeight="1" x14ac:dyDescent="0.15">
      <c r="A54" s="71"/>
      <c r="B54" s="72"/>
      <c r="C54" s="40"/>
      <c r="D54" s="73"/>
      <c r="E54" s="60"/>
      <c r="F54" s="61"/>
      <c r="G54" s="61"/>
    </row>
    <row r="55" spans="1:7" ht="16" customHeight="1" x14ac:dyDescent="0.15">
      <c r="A55" s="383" t="s">
        <v>106</v>
      </c>
      <c r="B55" s="383"/>
      <c r="C55" s="74"/>
      <c r="D55" s="60"/>
      <c r="E55" s="75"/>
      <c r="F55" s="61"/>
      <c r="G55" s="61"/>
    </row>
    <row r="56" spans="1:7" ht="26.25" customHeight="1" x14ac:dyDescent="0.15">
      <c r="A56" s="67" t="s">
        <v>90</v>
      </c>
      <c r="B56" s="386" t="s">
        <v>99</v>
      </c>
      <c r="C56" s="37" t="s">
        <v>100</v>
      </c>
      <c r="D56" s="69" t="s">
        <v>101</v>
      </c>
      <c r="E56" s="75"/>
      <c r="F56" s="61"/>
      <c r="G56" s="61"/>
    </row>
    <row r="57" spans="1:7" x14ac:dyDescent="0.15">
      <c r="A57" s="67"/>
      <c r="B57" s="387"/>
      <c r="C57" s="47" t="s">
        <v>103</v>
      </c>
      <c r="D57" s="48" t="s">
        <v>103</v>
      </c>
      <c r="E57" s="75"/>
      <c r="F57" s="61"/>
      <c r="G57" s="61"/>
    </row>
    <row r="58" spans="1:7" ht="14" x14ac:dyDescent="0.15">
      <c r="A58" s="70" t="s">
        <v>107</v>
      </c>
      <c r="B58" s="170"/>
      <c r="C58" s="170"/>
      <c r="D58" s="171">
        <f>B58*C58</f>
        <v>0</v>
      </c>
      <c r="E58" s="75"/>
      <c r="F58" s="61"/>
      <c r="G58" s="61"/>
    </row>
    <row r="59" spans="1:7" s="62" customFormat="1" x14ac:dyDescent="0.15">
      <c r="A59" s="122"/>
      <c r="B59" s="72"/>
      <c r="C59" s="123" t="s">
        <v>73</v>
      </c>
      <c r="D59" s="171">
        <f>D58</f>
        <v>0</v>
      </c>
      <c r="E59" s="75"/>
      <c r="F59" s="61"/>
      <c r="G59" s="61"/>
    </row>
    <row r="60" spans="1:7" x14ac:dyDescent="0.15">
      <c r="A60" s="66"/>
      <c r="B60" s="76"/>
      <c r="C60" s="40"/>
      <c r="D60" s="60"/>
      <c r="E60" s="75"/>
      <c r="F60" s="61"/>
      <c r="G60" s="61"/>
    </row>
    <row r="61" spans="1:7" ht="14" x14ac:dyDescent="0.15">
      <c r="A61" s="77" t="s">
        <v>108</v>
      </c>
      <c r="B61" s="76"/>
      <c r="C61" s="74"/>
      <c r="D61" s="60"/>
      <c r="E61" s="75"/>
      <c r="F61" s="61"/>
      <c r="G61" s="61"/>
    </row>
    <row r="62" spans="1:7" ht="28" x14ac:dyDescent="0.15">
      <c r="A62" s="67" t="s">
        <v>90</v>
      </c>
      <c r="B62" s="68" t="s">
        <v>99</v>
      </c>
      <c r="C62" s="78" t="s">
        <v>100</v>
      </c>
      <c r="D62" s="79" t="s">
        <v>101</v>
      </c>
      <c r="E62" s="75"/>
      <c r="F62" s="61"/>
      <c r="G62" s="61"/>
    </row>
    <row r="63" spans="1:7" ht="14" x14ac:dyDescent="0.15">
      <c r="A63" s="38" t="s">
        <v>109</v>
      </c>
      <c r="B63" s="170"/>
      <c r="C63" s="170"/>
      <c r="D63" s="171">
        <f>B63*C63</f>
        <v>0</v>
      </c>
      <c r="E63" s="75"/>
      <c r="F63" s="61"/>
      <c r="G63" s="61"/>
    </row>
    <row r="64" spans="1:7" ht="14" x14ac:dyDescent="0.15">
      <c r="A64" s="38" t="s">
        <v>110</v>
      </c>
      <c r="B64" s="170"/>
      <c r="C64" s="170"/>
      <c r="D64" s="171">
        <f>B64*C64</f>
        <v>0</v>
      </c>
      <c r="E64" s="75"/>
      <c r="F64" s="61"/>
      <c r="G64" s="61"/>
    </row>
    <row r="65" spans="1:9" ht="14" x14ac:dyDescent="0.15">
      <c r="A65" s="38" t="s">
        <v>94</v>
      </c>
      <c r="B65" s="170"/>
      <c r="C65" s="170"/>
      <c r="D65" s="171">
        <f>B65*C65</f>
        <v>0</v>
      </c>
      <c r="E65" s="75"/>
      <c r="F65" s="61"/>
      <c r="G65" s="61"/>
    </row>
    <row r="66" spans="1:9" x14ac:dyDescent="0.15">
      <c r="C66" s="40" t="s">
        <v>73</v>
      </c>
      <c r="D66" s="171">
        <f>SUM(D63:D65)</f>
        <v>0</v>
      </c>
    </row>
    <row r="67" spans="1:9" ht="14" x14ac:dyDescent="0.15">
      <c r="A67" s="58" t="s">
        <v>111</v>
      </c>
    </row>
    <row r="68" spans="1:9" ht="56" x14ac:dyDescent="0.15">
      <c r="A68" s="81" t="s">
        <v>112</v>
      </c>
      <c r="B68" s="82" t="s">
        <v>99</v>
      </c>
      <c r="C68" s="83" t="s">
        <v>113</v>
      </c>
      <c r="D68" s="115" t="s">
        <v>202</v>
      </c>
      <c r="E68" s="83" t="s">
        <v>114</v>
      </c>
    </row>
    <row r="69" spans="1:9" x14ac:dyDescent="0.15">
      <c r="A69" s="65" t="s">
        <v>112</v>
      </c>
      <c r="B69" s="170"/>
      <c r="C69" s="170"/>
      <c r="D69" s="65">
        <v>5</v>
      </c>
      <c r="E69" s="171">
        <f>B69*C69/D69</f>
        <v>0</v>
      </c>
      <c r="H69" s="388"/>
      <c r="I69" s="388"/>
    </row>
    <row r="70" spans="1:9" x14ac:dyDescent="0.15">
      <c r="A70" s="65" t="s">
        <v>115</v>
      </c>
      <c r="B70" s="170"/>
      <c r="C70" s="170"/>
      <c r="D70" s="65">
        <v>5</v>
      </c>
      <c r="E70" s="171">
        <f>B70*C70/D70</f>
        <v>0</v>
      </c>
      <c r="H70" s="388"/>
      <c r="I70" s="388"/>
    </row>
    <row r="71" spans="1:9" x14ac:dyDescent="0.15">
      <c r="D71" s="40" t="s">
        <v>73</v>
      </c>
      <c r="E71" s="171">
        <f>SUM(E69:E70)</f>
        <v>0</v>
      </c>
      <c r="H71" s="388"/>
      <c r="I71" s="388"/>
    </row>
    <row r="72" spans="1:9" x14ac:dyDescent="0.15">
      <c r="A72" s="116" t="s">
        <v>203</v>
      </c>
      <c r="D72" s="40"/>
      <c r="E72" s="84"/>
      <c r="H72" s="388"/>
      <c r="I72" s="388"/>
    </row>
    <row r="73" spans="1:9" x14ac:dyDescent="0.15">
      <c r="D73" s="40"/>
      <c r="E73" s="84"/>
      <c r="H73" s="388"/>
      <c r="I73" s="388"/>
    </row>
    <row r="74" spans="1:9" x14ac:dyDescent="0.15">
      <c r="A74" s="30" t="s">
        <v>116</v>
      </c>
      <c r="H74" s="388"/>
      <c r="I74" s="388"/>
    </row>
    <row r="75" spans="1:9" ht="28" x14ac:dyDescent="0.15">
      <c r="A75" s="85" t="s">
        <v>90</v>
      </c>
      <c r="B75" s="389" t="s">
        <v>99</v>
      </c>
      <c r="C75" s="83" t="s">
        <v>100</v>
      </c>
      <c r="D75" s="83" t="s">
        <v>101</v>
      </c>
    </row>
    <row r="76" spans="1:9" x14ac:dyDescent="0.15">
      <c r="A76" s="86"/>
      <c r="B76" s="390"/>
      <c r="C76" s="47" t="s">
        <v>117</v>
      </c>
      <c r="D76" s="48" t="s">
        <v>117</v>
      </c>
    </row>
    <row r="77" spans="1:9" ht="14" x14ac:dyDescent="0.15">
      <c r="A77" s="70" t="s">
        <v>118</v>
      </c>
      <c r="B77" s="170"/>
      <c r="C77" s="170"/>
      <c r="D77" s="171">
        <f>B77*C77</f>
        <v>0</v>
      </c>
    </row>
    <row r="78" spans="1:9" x14ac:dyDescent="0.15">
      <c r="A78" s="39" t="s">
        <v>119</v>
      </c>
      <c r="B78" s="170"/>
      <c r="C78" s="170"/>
      <c r="D78" s="171">
        <f t="shared" ref="D78:D83" si="5">B78*C78</f>
        <v>0</v>
      </c>
    </row>
    <row r="79" spans="1:9" x14ac:dyDescent="0.15">
      <c r="A79" s="39" t="s">
        <v>120</v>
      </c>
      <c r="B79" s="170"/>
      <c r="C79" s="170"/>
      <c r="D79" s="171">
        <f t="shared" si="5"/>
        <v>0</v>
      </c>
    </row>
    <row r="80" spans="1:9" x14ac:dyDescent="0.15">
      <c r="A80" s="39" t="s">
        <v>121</v>
      </c>
      <c r="B80" s="170"/>
      <c r="C80" s="170"/>
      <c r="D80" s="171">
        <f t="shared" si="5"/>
        <v>0</v>
      </c>
    </row>
    <row r="81" spans="1:4" x14ac:dyDescent="0.15">
      <c r="A81" s="65" t="s">
        <v>122</v>
      </c>
      <c r="B81" s="170"/>
      <c r="C81" s="170"/>
      <c r="D81" s="171">
        <f t="shared" si="5"/>
        <v>0</v>
      </c>
    </row>
    <row r="82" spans="1:4" x14ac:dyDescent="0.15">
      <c r="A82" s="65" t="s">
        <v>123</v>
      </c>
      <c r="B82" s="170"/>
      <c r="C82" s="170"/>
      <c r="D82" s="171">
        <f t="shared" si="5"/>
        <v>0</v>
      </c>
    </row>
    <row r="83" spans="1:4" x14ac:dyDescent="0.15">
      <c r="A83" s="65" t="s">
        <v>72</v>
      </c>
      <c r="B83" s="170"/>
      <c r="C83" s="170"/>
      <c r="D83" s="171">
        <f t="shared" si="5"/>
        <v>0</v>
      </c>
    </row>
    <row r="84" spans="1:4" x14ac:dyDescent="0.15">
      <c r="B84" s="319"/>
      <c r="C84" s="331" t="s">
        <v>73</v>
      </c>
      <c r="D84" s="171">
        <f>SUM(D77:D83)</f>
        <v>0</v>
      </c>
    </row>
    <row r="85" spans="1:4" x14ac:dyDescent="0.15">
      <c r="A85" s="117" t="s">
        <v>205</v>
      </c>
      <c r="C85" s="40"/>
      <c r="D85" s="84"/>
    </row>
    <row r="86" spans="1:4" x14ac:dyDescent="0.15">
      <c r="A86" s="117"/>
      <c r="C86" s="40"/>
      <c r="D86" s="84"/>
    </row>
    <row r="87" spans="1:4" x14ac:dyDescent="0.15">
      <c r="A87" s="30" t="s">
        <v>124</v>
      </c>
    </row>
    <row r="88" spans="1:4" ht="26" customHeight="1" x14ac:dyDescent="0.15">
      <c r="A88" s="67" t="s">
        <v>90</v>
      </c>
      <c r="B88" s="397" t="s">
        <v>99</v>
      </c>
      <c r="C88" s="32" t="s">
        <v>100</v>
      </c>
      <c r="D88" s="33" t="s">
        <v>101</v>
      </c>
    </row>
    <row r="89" spans="1:4" x14ac:dyDescent="0.15">
      <c r="A89" s="67"/>
      <c r="B89" s="398"/>
      <c r="C89" s="87" t="s">
        <v>117</v>
      </c>
      <c r="D89" s="33" t="s">
        <v>117</v>
      </c>
    </row>
    <row r="90" spans="1:4" ht="14" x14ac:dyDescent="0.15">
      <c r="A90" s="70" t="s">
        <v>125</v>
      </c>
      <c r="B90" s="170"/>
      <c r="C90" s="170"/>
      <c r="D90" s="171">
        <f>B90*C90</f>
        <v>0</v>
      </c>
    </row>
    <row r="91" spans="1:4" x14ac:dyDescent="0.15">
      <c r="A91" s="39" t="s">
        <v>126</v>
      </c>
      <c r="B91" s="170"/>
      <c r="C91" s="170"/>
      <c r="D91" s="171">
        <f t="shared" ref="D91:D100" si="6">B91*C91</f>
        <v>0</v>
      </c>
    </row>
    <row r="92" spans="1:4" x14ac:dyDescent="0.15">
      <c r="A92" s="39" t="s">
        <v>127</v>
      </c>
      <c r="B92" s="170"/>
      <c r="C92" s="170"/>
      <c r="D92" s="171">
        <f t="shared" si="6"/>
        <v>0</v>
      </c>
    </row>
    <row r="93" spans="1:4" x14ac:dyDescent="0.15">
      <c r="A93" s="39" t="s">
        <v>128</v>
      </c>
      <c r="B93" s="170"/>
      <c r="C93" s="170"/>
      <c r="D93" s="171">
        <f t="shared" si="6"/>
        <v>0</v>
      </c>
    </row>
    <row r="94" spans="1:4" x14ac:dyDescent="0.15">
      <c r="A94" s="65" t="s">
        <v>129</v>
      </c>
      <c r="B94" s="170"/>
      <c r="C94" s="170"/>
      <c r="D94" s="171">
        <f t="shared" si="6"/>
        <v>0</v>
      </c>
    </row>
    <row r="95" spans="1:4" x14ac:dyDescent="0.15">
      <c r="A95" s="65" t="s">
        <v>130</v>
      </c>
      <c r="B95" s="170"/>
      <c r="C95" s="170"/>
      <c r="D95" s="171">
        <f t="shared" si="6"/>
        <v>0</v>
      </c>
    </row>
    <row r="96" spans="1:4" x14ac:dyDescent="0.15">
      <c r="A96" s="65" t="s">
        <v>131</v>
      </c>
      <c r="B96" s="170"/>
      <c r="C96" s="170"/>
      <c r="D96" s="171">
        <f t="shared" si="6"/>
        <v>0</v>
      </c>
    </row>
    <row r="97" spans="1:4" x14ac:dyDescent="0.15">
      <c r="A97" s="65" t="s">
        <v>132</v>
      </c>
      <c r="B97" s="170"/>
      <c r="C97" s="170"/>
      <c r="D97" s="171">
        <f t="shared" si="6"/>
        <v>0</v>
      </c>
    </row>
    <row r="98" spans="1:4" x14ac:dyDescent="0.15">
      <c r="A98" s="65" t="s">
        <v>133</v>
      </c>
      <c r="B98" s="170"/>
      <c r="C98" s="170"/>
      <c r="D98" s="171">
        <f t="shared" si="6"/>
        <v>0</v>
      </c>
    </row>
    <row r="99" spans="1:4" x14ac:dyDescent="0.15">
      <c r="A99" s="65" t="s">
        <v>134</v>
      </c>
      <c r="B99" s="170"/>
      <c r="C99" s="170"/>
      <c r="D99" s="171">
        <f t="shared" si="6"/>
        <v>0</v>
      </c>
    </row>
    <row r="100" spans="1:4" x14ac:dyDescent="0.15">
      <c r="A100" s="65" t="s">
        <v>72</v>
      </c>
      <c r="B100" s="170"/>
      <c r="C100" s="170"/>
      <c r="D100" s="171">
        <f t="shared" si="6"/>
        <v>0</v>
      </c>
    </row>
    <row r="101" spans="1:4" x14ac:dyDescent="0.15">
      <c r="C101" s="40" t="s">
        <v>73</v>
      </c>
      <c r="D101" s="171">
        <f>SUM(D90:D100)</f>
        <v>0</v>
      </c>
    </row>
    <row r="102" spans="1:4" x14ac:dyDescent="0.15">
      <c r="A102" s="117" t="s">
        <v>205</v>
      </c>
      <c r="C102" s="40"/>
      <c r="D102" s="84"/>
    </row>
    <row r="103" spans="1:4" x14ac:dyDescent="0.15">
      <c r="A103" s="117"/>
      <c r="C103" s="40"/>
      <c r="D103" s="84"/>
    </row>
    <row r="104" spans="1:4" x14ac:dyDescent="0.15">
      <c r="A104" s="30" t="s">
        <v>135</v>
      </c>
    </row>
    <row r="105" spans="1:4" ht="28" x14ac:dyDescent="0.15">
      <c r="A105" s="67" t="s">
        <v>90</v>
      </c>
      <c r="B105" s="82" t="s">
        <v>99</v>
      </c>
      <c r="C105" s="37" t="s">
        <v>100</v>
      </c>
      <c r="D105" s="69" t="s">
        <v>101</v>
      </c>
    </row>
    <row r="106" spans="1:4" x14ac:dyDescent="0.15">
      <c r="A106" s="67"/>
      <c r="B106" s="48"/>
      <c r="C106" s="47" t="s">
        <v>117</v>
      </c>
      <c r="D106" s="48" t="s">
        <v>117</v>
      </c>
    </row>
    <row r="107" spans="1:4" x14ac:dyDescent="0.15">
      <c r="A107" s="39" t="s">
        <v>136</v>
      </c>
      <c r="B107" s="170"/>
      <c r="C107" s="170"/>
      <c r="D107" s="171">
        <f>B107*C107</f>
        <v>0</v>
      </c>
    </row>
    <row r="108" spans="1:4" x14ac:dyDescent="0.15">
      <c r="A108" s="39" t="s">
        <v>137</v>
      </c>
      <c r="B108" s="170"/>
      <c r="C108" s="170"/>
      <c r="D108" s="171">
        <f>B108*C108</f>
        <v>0</v>
      </c>
    </row>
    <row r="109" spans="1:4" x14ac:dyDescent="0.15">
      <c r="A109" s="65" t="s">
        <v>72</v>
      </c>
      <c r="B109" s="170"/>
      <c r="C109" s="170"/>
      <c r="D109" s="171">
        <f>B109*C109</f>
        <v>0</v>
      </c>
    </row>
    <row r="110" spans="1:4" x14ac:dyDescent="0.15">
      <c r="C110" s="40" t="s">
        <v>73</v>
      </c>
      <c r="D110" s="171">
        <f>SUM(D107:D109)</f>
        <v>0</v>
      </c>
    </row>
    <row r="111" spans="1:4" x14ac:dyDescent="0.15">
      <c r="A111" s="117" t="s">
        <v>205</v>
      </c>
      <c r="C111" s="40"/>
      <c r="D111" s="84"/>
    </row>
    <row r="112" spans="1:4" x14ac:dyDescent="0.15">
      <c r="C112" s="40"/>
      <c r="D112" s="84"/>
    </row>
    <row r="114" spans="1:5" x14ac:dyDescent="0.15">
      <c r="A114" s="361" t="s">
        <v>138</v>
      </c>
      <c r="B114" s="361"/>
      <c r="C114" s="361"/>
      <c r="D114" s="361"/>
      <c r="E114" s="323">
        <f>E128+F133+D139+D144</f>
        <v>0</v>
      </c>
    </row>
    <row r="115" spans="1:5" x14ac:dyDescent="0.15">
      <c r="A115" s="391" t="s">
        <v>139</v>
      </c>
      <c r="B115" s="392"/>
      <c r="C115" s="392"/>
      <c r="D115" s="393"/>
    </row>
    <row r="116" spans="1:5" ht="28" x14ac:dyDescent="0.15">
      <c r="A116" s="381" t="s">
        <v>172</v>
      </c>
      <c r="B116" s="381" t="s">
        <v>140</v>
      </c>
      <c r="C116" s="381" t="s">
        <v>141</v>
      </c>
      <c r="D116" s="32" t="s">
        <v>176</v>
      </c>
      <c r="E116" s="32" t="s">
        <v>142</v>
      </c>
    </row>
    <row r="117" spans="1:5" x14ac:dyDescent="0.15">
      <c r="A117" s="382"/>
      <c r="B117" s="382"/>
      <c r="C117" s="382"/>
      <c r="D117" s="87" t="s">
        <v>173</v>
      </c>
      <c r="E117" s="33" t="s">
        <v>117</v>
      </c>
    </row>
    <row r="118" spans="1:5" x14ac:dyDescent="0.15">
      <c r="A118" s="88" t="s">
        <v>143</v>
      </c>
      <c r="B118" s="170"/>
      <c r="C118" s="170"/>
      <c r="D118" s="170"/>
      <c r="E118" s="171">
        <f>B118*C118*D118*12</f>
        <v>0</v>
      </c>
    </row>
    <row r="119" spans="1:5" x14ac:dyDescent="0.15">
      <c r="A119" s="88" t="s">
        <v>144</v>
      </c>
      <c r="B119" s="170"/>
      <c r="C119" s="170"/>
      <c r="D119" s="170"/>
      <c r="E119" s="171">
        <f t="shared" ref="E119:E127" si="7">B119*C119*D119*12</f>
        <v>0</v>
      </c>
    </row>
    <row r="120" spans="1:5" x14ac:dyDescent="0.15">
      <c r="A120" s="88" t="s">
        <v>145</v>
      </c>
      <c r="B120" s="170"/>
      <c r="C120" s="170"/>
      <c r="D120" s="170"/>
      <c r="E120" s="171">
        <f t="shared" si="7"/>
        <v>0</v>
      </c>
    </row>
    <row r="121" spans="1:5" x14ac:dyDescent="0.15">
      <c r="A121" s="88" t="s">
        <v>146</v>
      </c>
      <c r="B121" s="170"/>
      <c r="C121" s="170"/>
      <c r="D121" s="170"/>
      <c r="E121" s="171">
        <f t="shared" si="7"/>
        <v>0</v>
      </c>
    </row>
    <row r="122" spans="1:5" x14ac:dyDescent="0.15">
      <c r="A122" s="88" t="s">
        <v>147</v>
      </c>
      <c r="B122" s="170"/>
      <c r="C122" s="170"/>
      <c r="D122" s="170"/>
      <c r="E122" s="171">
        <f t="shared" si="7"/>
        <v>0</v>
      </c>
    </row>
    <row r="123" spans="1:5" x14ac:dyDescent="0.15">
      <c r="A123" s="88" t="s">
        <v>148</v>
      </c>
      <c r="B123" s="170"/>
      <c r="C123" s="170"/>
      <c r="D123" s="170"/>
      <c r="E123" s="171">
        <f t="shared" si="7"/>
        <v>0</v>
      </c>
    </row>
    <row r="124" spans="1:5" x14ac:dyDescent="0.15">
      <c r="A124" s="88" t="s">
        <v>149</v>
      </c>
      <c r="B124" s="170"/>
      <c r="C124" s="170"/>
      <c r="D124" s="170"/>
      <c r="E124" s="171">
        <f t="shared" si="7"/>
        <v>0</v>
      </c>
    </row>
    <row r="125" spans="1:5" x14ac:dyDescent="0.15">
      <c r="A125" s="88" t="s">
        <v>150</v>
      </c>
      <c r="B125" s="170"/>
      <c r="C125" s="170"/>
      <c r="D125" s="170"/>
      <c r="E125" s="171">
        <f t="shared" si="7"/>
        <v>0</v>
      </c>
    </row>
    <row r="126" spans="1:5" x14ac:dyDescent="0.15">
      <c r="A126" s="88" t="s">
        <v>151</v>
      </c>
      <c r="B126" s="170"/>
      <c r="C126" s="170"/>
      <c r="D126" s="170"/>
      <c r="E126" s="171">
        <f t="shared" si="7"/>
        <v>0</v>
      </c>
    </row>
    <row r="127" spans="1:5" x14ac:dyDescent="0.15">
      <c r="A127" s="89" t="s">
        <v>152</v>
      </c>
      <c r="B127" s="170"/>
      <c r="C127" s="170"/>
      <c r="D127" s="170"/>
      <c r="E127" s="171">
        <f t="shared" si="7"/>
        <v>0</v>
      </c>
    </row>
    <row r="128" spans="1:5" x14ac:dyDescent="0.15">
      <c r="A128" s="103" t="s">
        <v>175</v>
      </c>
      <c r="B128" s="91"/>
      <c r="C128" s="90"/>
      <c r="D128" s="92" t="s">
        <v>73</v>
      </c>
      <c r="E128" s="171">
        <f>SUM(E118:E127)</f>
        <v>0</v>
      </c>
    </row>
    <row r="129" spans="1:6" x14ac:dyDescent="0.15">
      <c r="A129" s="103"/>
      <c r="B129" s="94"/>
      <c r="C129" s="93"/>
      <c r="D129" s="62"/>
      <c r="E129" s="95"/>
    </row>
    <row r="130" spans="1:6" x14ac:dyDescent="0.15">
      <c r="A130" s="93"/>
      <c r="B130" s="94"/>
      <c r="C130" s="93"/>
      <c r="D130" s="96"/>
    </row>
    <row r="131" spans="1:6" s="30" customFormat="1" x14ac:dyDescent="0.15">
      <c r="A131" s="394"/>
      <c r="B131" s="395"/>
      <c r="C131" s="396"/>
      <c r="D131" s="97" t="s">
        <v>178</v>
      </c>
      <c r="E131" s="97" t="s">
        <v>153</v>
      </c>
      <c r="F131" s="97" t="s">
        <v>154</v>
      </c>
    </row>
    <row r="132" spans="1:6" x14ac:dyDescent="0.15">
      <c r="A132" s="376" t="s">
        <v>177</v>
      </c>
      <c r="B132" s="376"/>
      <c r="C132" s="322"/>
      <c r="D132" s="125">
        <v>2.2499999999999999E-2</v>
      </c>
      <c r="E132" s="126">
        <f>F128</f>
        <v>0</v>
      </c>
      <c r="F132" s="171">
        <f t="shared" ref="F132" si="8">D132*E132</f>
        <v>0</v>
      </c>
    </row>
    <row r="133" spans="1:6" x14ac:dyDescent="0.15">
      <c r="A133" s="98"/>
      <c r="B133" s="98"/>
      <c r="C133" s="98"/>
      <c r="D133" s="99"/>
      <c r="E133" s="40" t="s">
        <v>73</v>
      </c>
      <c r="F133" s="171">
        <f>SUM(F131:F131)</f>
        <v>0</v>
      </c>
    </row>
    <row r="134" spans="1:6" x14ac:dyDescent="0.15">
      <c r="A134" s="98"/>
      <c r="B134" s="98"/>
      <c r="C134" s="98"/>
      <c r="D134" s="99"/>
      <c r="E134" s="40"/>
      <c r="F134" s="73"/>
    </row>
    <row r="135" spans="1:6" x14ac:dyDescent="0.15">
      <c r="A135" s="376" t="s">
        <v>179</v>
      </c>
      <c r="B135" s="376"/>
      <c r="E135" s="40"/>
      <c r="F135" s="73"/>
    </row>
    <row r="136" spans="1:6" ht="31.5" customHeight="1" x14ac:dyDescent="0.15">
      <c r="A136" s="97" t="s">
        <v>90</v>
      </c>
      <c r="B136" s="82" t="s">
        <v>99</v>
      </c>
      <c r="C136" s="82" t="s">
        <v>155</v>
      </c>
      <c r="D136" s="82" t="s">
        <v>156</v>
      </c>
      <c r="E136" s="100"/>
      <c r="F136" s="101"/>
    </row>
    <row r="137" spans="1:6" x14ac:dyDescent="0.15">
      <c r="A137" s="39" t="s">
        <v>180</v>
      </c>
      <c r="B137" s="170"/>
      <c r="C137" s="170"/>
      <c r="D137" s="171">
        <f>B137*C137</f>
        <v>0</v>
      </c>
      <c r="F137" s="101"/>
    </row>
    <row r="138" spans="1:6" x14ac:dyDescent="0.15">
      <c r="A138" s="39" t="s">
        <v>72</v>
      </c>
      <c r="B138" s="170"/>
      <c r="C138" s="170"/>
      <c r="D138" s="171">
        <f>B138*C138</f>
        <v>0</v>
      </c>
    </row>
    <row r="139" spans="1:6" x14ac:dyDescent="0.15">
      <c r="C139" s="40" t="s">
        <v>73</v>
      </c>
      <c r="D139" s="171">
        <f>SUM(D137:D138)</f>
        <v>0</v>
      </c>
    </row>
    <row r="140" spans="1:6" x14ac:dyDescent="0.15">
      <c r="C140" s="40"/>
      <c r="D140" s="84"/>
    </row>
    <row r="141" spans="1:6" x14ac:dyDescent="0.15">
      <c r="A141" s="376" t="s">
        <v>181</v>
      </c>
      <c r="B141" s="376"/>
    </row>
    <row r="142" spans="1:6" ht="14" x14ac:dyDescent="0.15">
      <c r="A142" s="97" t="s">
        <v>90</v>
      </c>
      <c r="B142" s="82" t="s">
        <v>157</v>
      </c>
      <c r="C142" s="82" t="s">
        <v>92</v>
      </c>
      <c r="D142" s="82" t="s">
        <v>156</v>
      </c>
    </row>
    <row r="143" spans="1:6" x14ac:dyDescent="0.15">
      <c r="A143" s="39" t="s">
        <v>158</v>
      </c>
      <c r="B143" s="170"/>
      <c r="C143" s="170"/>
      <c r="D143" s="171">
        <f>B143*C143</f>
        <v>0</v>
      </c>
    </row>
    <row r="144" spans="1:6" x14ac:dyDescent="0.15">
      <c r="C144" s="40" t="s">
        <v>73</v>
      </c>
      <c r="D144" s="171">
        <f>D143</f>
        <v>0</v>
      </c>
    </row>
    <row r="146" spans="1:4" x14ac:dyDescent="0.15">
      <c r="A146" s="361" t="s">
        <v>159</v>
      </c>
      <c r="B146" s="361"/>
    </row>
    <row r="147" spans="1:4" ht="28" x14ac:dyDescent="0.15">
      <c r="A147" s="67" t="s">
        <v>90</v>
      </c>
      <c r="B147" s="381" t="s">
        <v>99</v>
      </c>
      <c r="C147" s="82" t="s">
        <v>100</v>
      </c>
      <c r="D147" s="82" t="s">
        <v>101</v>
      </c>
    </row>
    <row r="148" spans="1:4" x14ac:dyDescent="0.15">
      <c r="A148" s="67"/>
      <c r="B148" s="382"/>
      <c r="C148" s="47" t="s">
        <v>117</v>
      </c>
      <c r="D148" s="48" t="s">
        <v>117</v>
      </c>
    </row>
    <row r="149" spans="1:4" ht="14" x14ac:dyDescent="0.15">
      <c r="A149" s="70" t="s">
        <v>160</v>
      </c>
      <c r="B149" s="170"/>
      <c r="C149" s="170"/>
      <c r="D149" s="171">
        <f>B149*C149</f>
        <v>0</v>
      </c>
    </row>
    <row r="150" spans="1:4" x14ac:dyDescent="0.15">
      <c r="A150" s="39" t="s">
        <v>161</v>
      </c>
      <c r="B150" s="170"/>
      <c r="C150" s="170"/>
      <c r="D150" s="171">
        <f t="shared" ref="D150:D157" si="9">B150*C150</f>
        <v>0</v>
      </c>
    </row>
    <row r="151" spans="1:4" x14ac:dyDescent="0.15">
      <c r="A151" s="39" t="s">
        <v>162</v>
      </c>
      <c r="B151" s="170"/>
      <c r="C151" s="170"/>
      <c r="D151" s="171">
        <f t="shared" si="9"/>
        <v>0</v>
      </c>
    </row>
    <row r="152" spans="1:4" x14ac:dyDescent="0.15">
      <c r="A152" s="39" t="s">
        <v>163</v>
      </c>
      <c r="B152" s="170"/>
      <c r="C152" s="170"/>
      <c r="D152" s="171">
        <f t="shared" si="9"/>
        <v>0</v>
      </c>
    </row>
    <row r="153" spans="1:4" x14ac:dyDescent="0.15">
      <c r="A153" s="39" t="s">
        <v>164</v>
      </c>
      <c r="B153" s="170"/>
      <c r="C153" s="170"/>
      <c r="D153" s="171">
        <f t="shared" si="9"/>
        <v>0</v>
      </c>
    </row>
    <row r="154" spans="1:4" x14ac:dyDescent="0.15">
      <c r="A154" s="39" t="s">
        <v>165</v>
      </c>
      <c r="B154" s="170"/>
      <c r="C154" s="170"/>
      <c r="D154" s="171">
        <f t="shared" si="9"/>
        <v>0</v>
      </c>
    </row>
    <row r="155" spans="1:4" x14ac:dyDescent="0.15">
      <c r="A155" s="39" t="s">
        <v>166</v>
      </c>
      <c r="B155" s="170"/>
      <c r="C155" s="170"/>
      <c r="D155" s="171">
        <f t="shared" si="9"/>
        <v>0</v>
      </c>
    </row>
    <row r="156" spans="1:4" ht="14" x14ac:dyDescent="0.15">
      <c r="A156" s="102" t="s">
        <v>167</v>
      </c>
      <c r="B156" s="170"/>
      <c r="C156" s="170"/>
      <c r="D156" s="171">
        <f t="shared" si="9"/>
        <v>0</v>
      </c>
    </row>
    <row r="157" spans="1:4" x14ac:dyDescent="0.15">
      <c r="A157" s="65" t="s">
        <v>72</v>
      </c>
      <c r="B157" s="170"/>
      <c r="C157" s="170"/>
      <c r="D157" s="171">
        <f t="shared" si="9"/>
        <v>0</v>
      </c>
    </row>
    <row r="158" spans="1:4" x14ac:dyDescent="0.15">
      <c r="C158" s="40" t="s">
        <v>73</v>
      </c>
      <c r="D158" s="171">
        <f>SUM(D149:D157)</f>
        <v>0</v>
      </c>
    </row>
    <row r="159" spans="1:4" x14ac:dyDescent="0.15">
      <c r="A159" s="361" t="s">
        <v>168</v>
      </c>
      <c r="B159" s="361"/>
    </row>
    <row r="160" spans="1:4" ht="25" customHeight="1" x14ac:dyDescent="0.15">
      <c r="A160" s="97" t="s">
        <v>169</v>
      </c>
      <c r="B160" s="82" t="s">
        <v>99</v>
      </c>
      <c r="C160" s="82" t="s">
        <v>170</v>
      </c>
      <c r="D160" s="82" t="s">
        <v>171</v>
      </c>
    </row>
    <row r="161" spans="1:4" ht="28" x14ac:dyDescent="0.15">
      <c r="A161" s="118" t="s">
        <v>206</v>
      </c>
      <c r="B161" s="170"/>
      <c r="C161" s="170"/>
      <c r="D161" s="171">
        <f>B161*C161</f>
        <v>0</v>
      </c>
    </row>
    <row r="162" spans="1:4" x14ac:dyDescent="0.15">
      <c r="A162" s="39" t="s">
        <v>94</v>
      </c>
      <c r="B162" s="170"/>
      <c r="C162" s="170"/>
      <c r="D162" s="171">
        <f>B162*C162</f>
        <v>0</v>
      </c>
    </row>
    <row r="163" spans="1:4" x14ac:dyDescent="0.15">
      <c r="C163" s="40" t="s">
        <v>73</v>
      </c>
      <c r="D163" s="171">
        <f>SUM(D161:D162)</f>
        <v>0</v>
      </c>
    </row>
    <row r="164" spans="1:4" x14ac:dyDescent="0.15">
      <c r="C164" s="40"/>
      <c r="D164" s="73"/>
    </row>
    <row r="165" spans="1:4" x14ac:dyDescent="0.15">
      <c r="A165" s="31" t="s">
        <v>174</v>
      </c>
    </row>
    <row r="166" spans="1:4" x14ac:dyDescent="0.15">
      <c r="A166" s="361" t="s">
        <v>390</v>
      </c>
      <c r="B166" s="361"/>
      <c r="C166" s="65"/>
    </row>
    <row r="167" spans="1:4" ht="14" x14ac:dyDescent="0.15">
      <c r="A167" s="105" t="s">
        <v>183</v>
      </c>
      <c r="B167" s="104" t="s">
        <v>182</v>
      </c>
      <c r="C167" s="106" t="s">
        <v>184</v>
      </c>
      <c r="D167" s="64" t="s">
        <v>96</v>
      </c>
    </row>
    <row r="168" spans="1:4" x14ac:dyDescent="0.15">
      <c r="A168" s="39"/>
      <c r="B168" s="170"/>
      <c r="C168" s="170"/>
      <c r="D168" s="171">
        <f>B168*C168</f>
        <v>0</v>
      </c>
    </row>
    <row r="169" spans="1:4" x14ac:dyDescent="0.15">
      <c r="A169" s="39"/>
      <c r="B169" s="170"/>
      <c r="C169" s="170"/>
      <c r="D169" s="171"/>
    </row>
    <row r="170" spans="1:4" x14ac:dyDescent="0.15">
      <c r="A170" s="39"/>
      <c r="B170" s="170"/>
      <c r="C170" s="170"/>
      <c r="D170" s="171"/>
    </row>
    <row r="171" spans="1:4" x14ac:dyDescent="0.15">
      <c r="A171" s="39"/>
      <c r="B171" s="170"/>
      <c r="C171" s="170"/>
      <c r="D171" s="171"/>
    </row>
    <row r="172" spans="1:4" x14ac:dyDescent="0.15">
      <c r="A172" s="107"/>
      <c r="C172" s="124" t="s">
        <v>73</v>
      </c>
      <c r="D172" s="320">
        <f>SUM(D168:D171)</f>
        <v>0</v>
      </c>
    </row>
    <row r="174" spans="1:4" x14ac:dyDescent="0.15">
      <c r="A174" s="259" t="s">
        <v>352</v>
      </c>
      <c r="B174" s="260"/>
      <c r="C174" s="260"/>
      <c r="D174" s="243">
        <f>C180</f>
        <v>0</v>
      </c>
    </row>
    <row r="175" spans="1:4" x14ac:dyDescent="0.15">
      <c r="A175" s="131"/>
      <c r="B175" s="131"/>
      <c r="C175" s="131"/>
      <c r="D175" s="131"/>
    </row>
    <row r="176" spans="1:4" x14ac:dyDescent="0.15">
      <c r="A176" s="355" t="s">
        <v>255</v>
      </c>
      <c r="B176" s="169" t="s">
        <v>243</v>
      </c>
      <c r="C176" s="169" t="s">
        <v>245</v>
      </c>
      <c r="D176" s="131"/>
    </row>
    <row r="177" spans="1:4" x14ac:dyDescent="0.15">
      <c r="A177" s="355"/>
      <c r="B177" s="169" t="s">
        <v>246</v>
      </c>
      <c r="C177" s="169" t="s">
        <v>83</v>
      </c>
      <c r="D177" s="131"/>
    </row>
    <row r="178" spans="1:4" x14ac:dyDescent="0.15">
      <c r="A178" s="151" t="s">
        <v>353</v>
      </c>
      <c r="B178" s="170"/>
      <c r="C178" s="171">
        <f>B178*12</f>
        <v>0</v>
      </c>
      <c r="D178" s="131"/>
    </row>
    <row r="179" spans="1:4" x14ac:dyDescent="0.15">
      <c r="A179" s="151" t="s">
        <v>233</v>
      </c>
      <c r="B179" s="170"/>
      <c r="C179" s="171">
        <f>B179*12</f>
        <v>0</v>
      </c>
      <c r="D179" s="131"/>
    </row>
    <row r="180" spans="1:4" x14ac:dyDescent="0.15">
      <c r="A180" s="131"/>
      <c r="B180" s="172" t="s">
        <v>73</v>
      </c>
      <c r="C180" s="155">
        <f>C179+C178</f>
        <v>0</v>
      </c>
      <c r="D180" s="131"/>
    </row>
    <row r="181" spans="1:4" x14ac:dyDescent="0.15">
      <c r="A181" s="131"/>
      <c r="B181" s="131"/>
      <c r="C181" s="131"/>
      <c r="D181" s="131"/>
    </row>
    <row r="182" spans="1:4" x14ac:dyDescent="0.15">
      <c r="A182" s="131"/>
      <c r="B182" s="131"/>
      <c r="C182" s="131"/>
      <c r="D182" s="131"/>
    </row>
  </sheetData>
  <mergeCells count="30">
    <mergeCell ref="B26:B27"/>
    <mergeCell ref="H69:I74"/>
    <mergeCell ref="B75:B76"/>
    <mergeCell ref="B147:B148"/>
    <mergeCell ref="A166:B166"/>
    <mergeCell ref="A115:D115"/>
    <mergeCell ref="A116:A117"/>
    <mergeCell ref="B116:B117"/>
    <mergeCell ref="C116:C117"/>
    <mergeCell ref="A131:C131"/>
    <mergeCell ref="B88:B89"/>
    <mergeCell ref="A132:B132"/>
    <mergeCell ref="A114:B114"/>
    <mergeCell ref="C114:D114"/>
    <mergeCell ref="A1:F1"/>
    <mergeCell ref="A176:A177"/>
    <mergeCell ref="A159:B159"/>
    <mergeCell ref="A146:B146"/>
    <mergeCell ref="A141:B141"/>
    <mergeCell ref="A135:B135"/>
    <mergeCell ref="A3:G3"/>
    <mergeCell ref="A4:A5"/>
    <mergeCell ref="B4:B5"/>
    <mergeCell ref="A15:A16"/>
    <mergeCell ref="B15:B16"/>
    <mergeCell ref="A38:B38"/>
    <mergeCell ref="A44:D44"/>
    <mergeCell ref="A55:B55"/>
    <mergeCell ref="B56:B57"/>
    <mergeCell ref="A26:A27"/>
  </mergeCells>
  <pageMargins left="0.75" right="0.75" top="1" bottom="1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Tarife &amp; Valoarea contractului</vt:lpstr>
      <vt:lpstr>FF_Colectare reciclabile</vt:lpstr>
      <vt:lpstr>MTEJ_colectare reciclabile</vt:lpstr>
      <vt:lpstr>FF_Colectare alte categ</vt:lpstr>
      <vt:lpstr>MTEJ_colectare alte categ</vt:lpstr>
      <vt:lpstr>FF_Colectare DCD</vt:lpstr>
      <vt:lpstr>MTEJ_DCD</vt:lpstr>
      <vt:lpstr>FF Transfer</vt:lpstr>
      <vt:lpstr>MTEJ_Transfer</vt:lpstr>
      <vt:lpstr>'FF Transfer'!Print_Area</vt:lpstr>
      <vt:lpstr>'FF_Colectare alte categ'!Print_Area</vt:lpstr>
      <vt:lpstr>'FF_Colectare DCD'!Print_Area</vt:lpstr>
      <vt:lpstr>'FF_Colectare reciclabile'!Print_Area</vt:lpstr>
      <vt:lpstr>'Tarife &amp; Valoarea contractului'!Print_Area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Fundamentare tarife S6</dc:title>
  <dc:creator>Alina Armasu</dc:creator>
  <cp:lastModifiedBy>Oana Musuroaea</cp:lastModifiedBy>
  <cp:lastPrinted>2018-01-08T10:47:21Z</cp:lastPrinted>
  <dcterms:created xsi:type="dcterms:W3CDTF">2014-07-10T07:46:57Z</dcterms:created>
  <dcterms:modified xsi:type="dcterms:W3CDTF">2020-10-15T12:40:33Z</dcterms:modified>
</cp:coreProperties>
</file>